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autoCompressPictures="0"/>
  <mc:AlternateContent xmlns:mc="http://schemas.openxmlformats.org/markup-compatibility/2006">
    <mc:Choice Requires="x15">
      <x15ac:absPath xmlns:x15ac="http://schemas.microsoft.com/office/spreadsheetml/2010/11/ac" url="M:\Abteilungen\TestCenter\10_Projects\pz_EPC\pz19045-EPC-CMRT_5.11_February-2019\Reports CMRT 5.11 08-Febr-2019\"/>
    </mc:Choice>
  </mc:AlternateContent>
  <xr:revisionPtr revIDLastSave="0" documentId="13_ncr:1_{24DAC8CE-2899-4FBE-8E8C-E73CCFBD7BAA}" xr6:coauthVersionLast="36" xr6:coauthVersionMax="36"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2" windowHeight="6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147" i="5"/>
  <c r="V148" i="5"/>
  <c r="V149" i="5"/>
  <c r="X149" i="5" s="1"/>
  <c r="V150" i="5"/>
  <c r="V151" i="5"/>
  <c r="V152" i="5"/>
  <c r="V153" i="5"/>
  <c r="V154" i="5"/>
  <c r="V155" i="5"/>
  <c r="V156" i="5"/>
  <c r="V157" i="5"/>
  <c r="R157" i="5" s="1"/>
  <c r="V159" i="5"/>
  <c r="V160" i="5"/>
  <c r="V161" i="5"/>
  <c r="V163" i="5"/>
  <c r="V164" i="5"/>
  <c r="V165" i="5"/>
  <c r="V166" i="5"/>
  <c r="V167" i="5"/>
  <c r="V168" i="5"/>
  <c r="V169" i="5"/>
  <c r="V171" i="5"/>
  <c r="V172" i="5"/>
  <c r="V173" i="5"/>
  <c r="V174" i="5"/>
  <c r="V175" i="5"/>
  <c r="V176" i="5"/>
  <c r="V177" i="5"/>
  <c r="V179" i="5"/>
  <c r="V180" i="5"/>
  <c r="V181" i="5"/>
  <c r="V182" i="5"/>
  <c r="V183" i="5"/>
  <c r="V184" i="5"/>
  <c r="V185" i="5"/>
  <c r="X185" i="5" s="1"/>
  <c r="V186" i="5"/>
  <c r="V187" i="5"/>
  <c r="V188" i="5"/>
  <c r="B189" i="5"/>
  <c r="C189" i="5"/>
  <c r="V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155" i="5"/>
  <c r="X177" i="5"/>
  <c r="X181" i="5"/>
  <c r="H189"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J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F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AB1327" i="5" s="1"/>
  <c r="B1328" i="5"/>
  <c r="B1329" i="5"/>
  <c r="B1330" i="5"/>
  <c r="AB1330" i="5" s="1"/>
  <c r="B1331" i="5"/>
  <c r="B1332" i="5"/>
  <c r="B1333" i="5"/>
  <c r="B1334" i="5"/>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B2015" i="5"/>
  <c r="B2016" i="5"/>
  <c r="B2017" i="5"/>
  <c r="B2018" i="5"/>
  <c r="AB2018" i="5" s="1"/>
  <c r="B2019" i="5"/>
  <c r="B2020" i="5"/>
  <c r="B2021" i="5"/>
  <c r="B2022" i="5"/>
  <c r="B2023" i="5"/>
  <c r="B2024" i="5"/>
  <c r="B2025" i="5"/>
  <c r="B2026" i="5"/>
  <c r="AB2026" i="5" s="1"/>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G2388" i="5"/>
  <c r="I1612" i="5"/>
  <c r="E1580" i="5"/>
  <c r="X1580" i="5" s="1"/>
  <c r="F1872" i="5"/>
  <c r="F1116" i="5"/>
  <c r="J1088" i="5"/>
  <c r="H1032" i="5"/>
  <c r="R1876" i="5"/>
  <c r="J1864" i="5"/>
  <c r="G1144" i="5"/>
  <c r="H1020" i="5"/>
  <c r="H184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R2182" i="5"/>
  <c r="H1268" i="5"/>
  <c r="R1140" i="5"/>
  <c r="J2460" i="5"/>
  <c r="H2436" i="5"/>
  <c r="I2428" i="5"/>
  <c r="R2380" i="5"/>
  <c r="E2364" i="5"/>
  <c r="X2364" i="5" s="1"/>
  <c r="E2340" i="5"/>
  <c r="X2340" i="5" s="1"/>
  <c r="H2300" i="5"/>
  <c r="H2268" i="5"/>
  <c r="J2204" i="5"/>
  <c r="R2448" i="5"/>
  <c r="F2416" i="5"/>
  <c r="F2360" i="5"/>
  <c r="F2304" i="5"/>
  <c r="H2272" i="5"/>
  <c r="R2240" i="5"/>
  <c r="AB2274" i="5"/>
  <c r="G1924" i="5"/>
  <c r="J1852" i="5"/>
  <c r="J1436" i="5"/>
  <c r="F1428" i="5"/>
  <c r="F1420" i="5"/>
  <c r="F1412" i="5"/>
  <c r="F1404" i="5"/>
  <c r="R1380" i="5"/>
  <c r="H1372" i="5"/>
  <c r="AB1279" i="5"/>
  <c r="I1164" i="5"/>
  <c r="F1036" i="5"/>
  <c r="E1204" i="5"/>
  <c r="X1204" i="5" s="1"/>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G237" i="5"/>
  <c r="G2038" i="5" l="1"/>
  <c r="AB2398" i="5"/>
  <c r="G2110" i="5"/>
  <c r="AB2482" i="5"/>
  <c r="AB2466" i="5"/>
  <c r="AB2458" i="5"/>
  <c r="AB2450" i="5"/>
  <c r="AB2442" i="5"/>
  <c r="AB2434" i="5"/>
  <c r="AB2426" i="5"/>
  <c r="AB2418" i="5"/>
  <c r="AB2410" i="5"/>
  <c r="AB2402" i="5"/>
  <c r="AB2394" i="5"/>
  <c r="AB2386" i="5"/>
  <c r="AB2378" i="5"/>
  <c r="AB2370" i="5"/>
  <c r="AB2362" i="5"/>
  <c r="AB2354" i="5"/>
  <c r="AB2338" i="5"/>
  <c r="AB2330" i="5"/>
  <c r="AB2322" i="5"/>
  <c r="AB2314" i="5"/>
  <c r="AB2306" i="5"/>
  <c r="AB2298" i="5"/>
  <c r="AB2290" i="5"/>
  <c r="AB2282" i="5"/>
  <c r="AB2266" i="5"/>
  <c r="AB2258" i="5"/>
  <c r="AB2250" i="5"/>
  <c r="AB2242" i="5"/>
  <c r="AB2234" i="5"/>
  <c r="AB2226" i="5"/>
  <c r="AB2218" i="5"/>
  <c r="AB2210" i="5"/>
  <c r="AB2194" i="5"/>
  <c r="AB2186" i="5"/>
  <c r="AB2178" i="5"/>
  <c r="AB2170" i="5"/>
  <c r="AB2162" i="5"/>
  <c r="AB2154" i="5"/>
  <c r="AB2146" i="5"/>
  <c r="AB2138" i="5"/>
  <c r="AB2130" i="5"/>
  <c r="AB2122" i="5"/>
  <c r="AB2114" i="5"/>
  <c r="AB2106" i="5"/>
  <c r="AB2098" i="5"/>
  <c r="AB2090" i="5"/>
  <c r="AB2082" i="5"/>
  <c r="AB2074" i="5"/>
  <c r="AB2066" i="5"/>
  <c r="AB2058" i="5"/>
  <c r="AB2050" i="5"/>
  <c r="AB2042" i="5"/>
  <c r="AB2034" i="5"/>
  <c r="AB2262" i="5"/>
  <c r="AB1398" i="5"/>
  <c r="G2302" i="5"/>
  <c r="AB2478" i="5"/>
  <c r="AB2462" i="5"/>
  <c r="AB2454" i="5"/>
  <c r="AB2446" i="5"/>
  <c r="AB2438" i="5"/>
  <c r="AB2430" i="5"/>
  <c r="AB2422" i="5"/>
  <c r="AB2414" i="5"/>
  <c r="AB2406" i="5"/>
  <c r="AB2390" i="5"/>
  <c r="AB2382" i="5"/>
  <c r="AB2374" i="5"/>
  <c r="AB2366" i="5"/>
  <c r="AB2350" i="5"/>
  <c r="AB2334" i="5"/>
  <c r="AB2326" i="5"/>
  <c r="AB2318" i="5"/>
  <c r="AB2310" i="5"/>
  <c r="AB2302" i="5"/>
  <c r="AB2294" i="5"/>
  <c r="AB2286" i="5"/>
  <c r="AB2278" i="5"/>
  <c r="AB2270" i="5"/>
  <c r="AB2254" i="5"/>
  <c r="AB2246" i="5"/>
  <c r="AB2238" i="5"/>
  <c r="AB2230" i="5"/>
  <c r="AB2222" i="5"/>
  <c r="AB2214" i="5"/>
  <c r="AB2198" i="5"/>
  <c r="AB2190" i="5"/>
  <c r="AB2182" i="5"/>
  <c r="AB2174" i="5"/>
  <c r="AB2166" i="5"/>
  <c r="AB2158" i="5"/>
  <c r="AB2150" i="5"/>
  <c r="AB2134" i="5"/>
  <c r="AB2126" i="5"/>
  <c r="AB2118" i="5"/>
  <c r="AB2110" i="5"/>
  <c r="AB2102" i="5"/>
  <c r="AB2094" i="5"/>
  <c r="AB2086" i="5"/>
  <c r="AB2078" i="5"/>
  <c r="AB2070" i="5"/>
  <c r="AB2062" i="5"/>
  <c r="AB2054" i="5"/>
  <c r="AB2038" i="5"/>
  <c r="AB2030" i="5"/>
  <c r="AB2022" i="5"/>
  <c r="AB2014" i="5"/>
  <c r="AB1782" i="5"/>
  <c r="AB1758" i="5"/>
  <c r="AB1654" i="5"/>
  <c r="AB1630" i="5"/>
  <c r="AB1606" i="5"/>
  <c r="AB1478" i="5"/>
  <c r="AB1374" i="5"/>
  <c r="AB1334" i="5"/>
  <c r="AB1326" i="5"/>
  <c r="AB1318" i="5"/>
  <c r="AB1254" i="5"/>
  <c r="AB1198" i="5"/>
  <c r="AB1166" i="5"/>
  <c r="AB1110" i="5"/>
  <c r="AB1070" i="5"/>
  <c r="AB958" i="5"/>
  <c r="AB726" i="5"/>
  <c r="AB718" i="5"/>
  <c r="AB622" i="5"/>
  <c r="AB598" i="5"/>
  <c r="AB156" i="5"/>
  <c r="B23" i="6"/>
  <c r="B43" i="6" s="1"/>
  <c r="B21" i="6"/>
  <c r="B31" i="6" s="1"/>
  <c r="F21" i="6"/>
  <c r="B20" i="6"/>
  <c r="B35" i="6" s="1"/>
  <c r="F20" i="6"/>
  <c r="F22" i="6"/>
  <c r="G22" i="6"/>
  <c r="G18" i="6"/>
  <c r="H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V2469" i="5"/>
  <c r="G2469" i="5" s="1"/>
  <c r="V2441" i="5"/>
  <c r="E2441" i="5" s="1"/>
  <c r="X2441" i="5" s="1"/>
  <c r="V2433" i="5"/>
  <c r="G2433" i="5" s="1"/>
  <c r="V2425" i="5"/>
  <c r="E2425" i="5" s="1"/>
  <c r="X2425" i="5" s="1"/>
  <c r="V2421" i="5"/>
  <c r="V2417" i="5"/>
  <c r="F2417" i="5" s="1"/>
  <c r="V2409" i="5"/>
  <c r="E2409" i="5" s="1"/>
  <c r="X2409" i="5" s="1"/>
  <c r="V2405" i="5"/>
  <c r="H2405" i="5" s="1"/>
  <c r="V2361" i="5"/>
  <c r="E2361" i="5" s="1"/>
  <c r="X2361" i="5" s="1"/>
  <c r="V2357" i="5"/>
  <c r="F2357" i="5" s="1"/>
  <c r="V2321" i="5"/>
  <c r="H2321" i="5" s="1"/>
  <c r="V2309" i="5"/>
  <c r="I2309" i="5" s="1"/>
  <c r="V2305" i="5"/>
  <c r="V2297" i="5"/>
  <c r="I2297" i="5" s="1"/>
  <c r="V2273" i="5"/>
  <c r="F2273" i="5" s="1"/>
  <c r="V2257" i="5"/>
  <c r="V2253" i="5"/>
  <c r="E2253" i="5" s="1"/>
  <c r="X2253" i="5" s="1"/>
  <c r="V2245" i="5"/>
  <c r="E2245" i="5" s="1"/>
  <c r="X2245" i="5" s="1"/>
  <c r="V2233" i="5"/>
  <c r="F2233" i="5" s="1"/>
  <c r="V2221" i="5"/>
  <c r="F2221" i="5" s="1"/>
  <c r="V2217" i="5"/>
  <c r="V2213" i="5"/>
  <c r="J2213" i="5" s="1"/>
  <c r="V2201" i="5"/>
  <c r="H2201" i="5" s="1"/>
  <c r="V2197" i="5"/>
  <c r="V2193" i="5"/>
  <c r="I2193" i="5" s="1"/>
  <c r="V2189" i="5"/>
  <c r="I2189" i="5" s="1"/>
  <c r="V2145" i="5"/>
  <c r="G2145" i="5" s="1"/>
  <c r="V2141" i="5"/>
  <c r="F2141" i="5" s="1"/>
  <c r="V2097" i="5"/>
  <c r="V2073" i="5"/>
  <c r="E2073" i="5" s="1"/>
  <c r="X2073" i="5" s="1"/>
  <c r="V2061" i="5"/>
  <c r="J2061" i="5" s="1"/>
  <c r="V2053" i="5"/>
  <c r="V2033" i="5"/>
  <c r="R2033" i="5" s="1"/>
  <c r="V2029" i="5"/>
  <c r="F2029" i="5" s="1"/>
  <c r="V2025" i="5"/>
  <c r="E2025" i="5" s="1"/>
  <c r="X2025" i="5" s="1"/>
  <c r="V1993" i="5"/>
  <c r="H1993" i="5" s="1"/>
  <c r="V1977" i="5"/>
  <c r="J1977" i="5" s="1"/>
  <c r="V1965" i="5"/>
  <c r="G1965" i="5" s="1"/>
  <c r="V1957" i="5"/>
  <c r="H1957" i="5" s="1"/>
  <c r="V1929" i="5"/>
  <c r="V1913" i="5"/>
  <c r="R1913" i="5" s="1"/>
  <c r="V1893" i="5"/>
  <c r="G1893" i="5" s="1"/>
  <c r="V1889" i="5"/>
  <c r="F1889" i="5" s="1"/>
  <c r="V1877" i="5"/>
  <c r="J1877" i="5" s="1"/>
  <c r="V1853" i="5"/>
  <c r="V1793" i="5"/>
  <c r="G1793" i="5" s="1"/>
  <c r="V1765" i="5"/>
  <c r="F1765" i="5" s="1"/>
  <c r="V1737" i="5"/>
  <c r="V1729" i="5"/>
  <c r="V1713" i="5"/>
  <c r="E1713" i="5" s="1"/>
  <c r="X1713" i="5" s="1"/>
  <c r="V1709" i="5"/>
  <c r="I1709" i="5" s="1"/>
  <c r="V1637" i="5"/>
  <c r="R1637" i="5" s="1"/>
  <c r="V1633" i="5"/>
  <c r="V1621" i="5"/>
  <c r="H1621" i="5" s="1"/>
  <c r="V1617" i="5"/>
  <c r="G1617" i="5" s="1"/>
  <c r="V1613" i="5"/>
  <c r="F1613" i="5" s="1"/>
  <c r="V1605" i="5"/>
  <c r="V1585" i="5"/>
  <c r="J1585" i="5" s="1"/>
  <c r="V1557" i="5"/>
  <c r="J1557" i="5" s="1"/>
  <c r="V1553" i="5"/>
  <c r="H1553" i="5" s="1"/>
  <c r="V1545" i="5"/>
  <c r="V1521" i="5"/>
  <c r="G1521" i="5" s="1"/>
  <c r="V1505" i="5"/>
  <c r="R1505" i="5" s="1"/>
  <c r="V1469" i="5"/>
  <c r="J1469" i="5" s="1"/>
  <c r="V1449" i="5"/>
  <c r="F1449" i="5" s="1"/>
  <c r="V1417" i="5"/>
  <c r="F1417" i="5" s="1"/>
  <c r="V1353" i="5"/>
  <c r="F1353" i="5" s="1"/>
  <c r="V1281" i="5"/>
  <c r="J1281" i="5" s="1"/>
  <c r="V1257" i="5"/>
  <c r="V1229" i="5"/>
  <c r="J1229" i="5" s="1"/>
  <c r="V1217" i="5"/>
  <c r="H1217" i="5" s="1"/>
  <c r="V1201" i="5"/>
  <c r="R1201" i="5" s="1"/>
  <c r="V1193" i="5"/>
  <c r="G1193" i="5" s="1"/>
  <c r="V1169" i="5"/>
  <c r="F1169" i="5" s="1"/>
  <c r="V1149" i="5"/>
  <c r="J1149" i="5" s="1"/>
  <c r="V1141" i="5"/>
  <c r="R1141" i="5" s="1"/>
  <c r="V1137" i="5"/>
  <c r="V1121" i="5"/>
  <c r="H1121" i="5" s="1"/>
  <c r="V1089" i="5"/>
  <c r="J1089" i="5" s="1"/>
  <c r="V1073" i="5"/>
  <c r="R1073" i="5" s="1"/>
  <c r="V1065" i="5"/>
  <c r="V1057" i="5"/>
  <c r="H1057" i="5" s="1"/>
  <c r="V1033" i="5"/>
  <c r="E1033" i="5" s="1"/>
  <c r="X1033" i="5" s="1"/>
  <c r="V1021" i="5"/>
  <c r="G1021" i="5" s="1"/>
  <c r="V981" i="5"/>
  <c r="V961" i="5"/>
  <c r="J961" i="5" s="1"/>
  <c r="V957" i="5"/>
  <c r="G957" i="5" s="1"/>
  <c r="V945" i="5"/>
  <c r="E945" i="5" s="1"/>
  <c r="X945" i="5" s="1"/>
  <c r="V941" i="5"/>
  <c r="I941" i="5" s="1"/>
  <c r="V933" i="5"/>
  <c r="I933" i="5" s="1"/>
  <c r="V929" i="5"/>
  <c r="G929" i="5" s="1"/>
  <c r="V925" i="5"/>
  <c r="G925" i="5" s="1"/>
  <c r="V921" i="5"/>
  <c r="V881" i="5"/>
  <c r="G881" i="5" s="1"/>
  <c r="V873" i="5"/>
  <c r="R873" i="5" s="1"/>
  <c r="V825" i="5"/>
  <c r="V821" i="5"/>
  <c r="R821" i="5" s="1"/>
  <c r="V817" i="5"/>
  <c r="R817" i="5" s="1"/>
  <c r="V801" i="5"/>
  <c r="H801" i="5" s="1"/>
  <c r="V793" i="5"/>
  <c r="H793" i="5" s="1"/>
  <c r="V777" i="5"/>
  <c r="V761" i="5"/>
  <c r="G761" i="5" s="1"/>
  <c r="V689" i="5"/>
  <c r="I689" i="5" s="1"/>
  <c r="V669" i="5"/>
  <c r="R669" i="5" s="1"/>
  <c r="V661" i="5"/>
  <c r="G661" i="5" s="1"/>
  <c r="V637" i="5"/>
  <c r="G637" i="5" s="1"/>
  <c r="V629" i="5"/>
  <c r="E629" i="5" s="1"/>
  <c r="X629" i="5" s="1"/>
  <c r="V569" i="5"/>
  <c r="I569" i="5" s="1"/>
  <c r="V561" i="5"/>
  <c r="R561" i="5" s="1"/>
  <c r="V559" i="5"/>
  <c r="H559" i="5" s="1"/>
  <c r="V557" i="5"/>
  <c r="J557" i="5" s="1"/>
  <c r="V553" i="5"/>
  <c r="R553" i="5" s="1"/>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V477" i="5"/>
  <c r="G477" i="5" s="1"/>
  <c r="V473" i="5"/>
  <c r="J473" i="5" s="1"/>
  <c r="V471" i="5"/>
  <c r="E471" i="5" s="1"/>
  <c r="X471" i="5" s="1"/>
  <c r="V469" i="5"/>
  <c r="I469" i="5" s="1"/>
  <c r="V465" i="5"/>
  <c r="V461" i="5"/>
  <c r="R461" i="5" s="1"/>
  <c r="V457" i="5"/>
  <c r="E457" i="5" s="1"/>
  <c r="X457" i="5" s="1"/>
  <c r="V453" i="5"/>
  <c r="V449" i="5"/>
  <c r="E449" i="5" s="1"/>
  <c r="X449" i="5" s="1"/>
  <c r="V445" i="5"/>
  <c r="V439" i="5"/>
  <c r="E439" i="5" s="1"/>
  <c r="X439" i="5" s="1"/>
  <c r="V433" i="5"/>
  <c r="V429" i="5"/>
  <c r="V425" i="5"/>
  <c r="H425" i="5" s="1"/>
  <c r="V423" i="5"/>
  <c r="F423" i="5" s="1"/>
  <c r="V421" i="5"/>
  <c r="V417" i="5"/>
  <c r="F417" i="5" s="1"/>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R2480" i="5" s="1"/>
  <c r="V2452" i="5"/>
  <c r="I2452" i="5" s="1"/>
  <c r="V2372" i="5"/>
  <c r="R2372" i="5" s="1"/>
  <c r="V2368" i="5"/>
  <c r="F2368" i="5" s="1"/>
  <c r="V2348" i="5"/>
  <c r="V2328" i="5"/>
  <c r="F2328" i="5" s="1"/>
  <c r="V2324" i="5"/>
  <c r="E2324" i="5" s="1"/>
  <c r="X2324" i="5" s="1"/>
  <c r="V2320" i="5"/>
  <c r="E2320" i="5" s="1"/>
  <c r="X2320" i="5" s="1"/>
  <c r="V2296" i="5"/>
  <c r="V2292" i="5"/>
  <c r="H2292" i="5" s="1"/>
  <c r="V2260" i="5"/>
  <c r="E2260" i="5" s="1"/>
  <c r="X2260" i="5" s="1"/>
  <c r="V2232" i="5"/>
  <c r="H2232" i="5" s="1"/>
  <c r="V2228" i="5"/>
  <c r="H2228" i="5" s="1"/>
  <c r="V2212" i="5"/>
  <c r="V2200" i="5"/>
  <c r="H2200" i="5" s="1"/>
  <c r="V2192" i="5"/>
  <c r="G2192" i="5" s="1"/>
  <c r="V2184" i="5"/>
  <c r="V2180" i="5"/>
  <c r="J2180" i="5" s="1"/>
  <c r="V2172" i="5"/>
  <c r="J2172" i="5" s="1"/>
  <c r="V2164" i="5"/>
  <c r="G2164" i="5" s="1"/>
  <c r="V2132" i="5"/>
  <c r="G2132" i="5" s="1"/>
  <c r="V2116" i="5"/>
  <c r="E2116" i="5" s="1"/>
  <c r="X2116" i="5" s="1"/>
  <c r="V2112" i="5"/>
  <c r="I2112" i="5" s="1"/>
  <c r="V2104" i="5"/>
  <c r="I2104" i="5" s="1"/>
  <c r="V2096" i="5"/>
  <c r="F2096" i="5" s="1"/>
  <c r="V2076" i="5"/>
  <c r="J2076" i="5" s="1"/>
  <c r="V2060" i="5"/>
  <c r="V2052" i="5"/>
  <c r="J2052" i="5" s="1"/>
  <c r="V2036" i="5"/>
  <c r="V2004" i="5"/>
  <c r="R2004" i="5" s="1"/>
  <c r="V2000" i="5"/>
  <c r="J2000" i="5" s="1"/>
  <c r="V1956" i="5"/>
  <c r="G1956" i="5" s="1"/>
  <c r="V1952" i="5"/>
  <c r="R1952" i="5" s="1"/>
  <c r="V1940" i="5"/>
  <c r="G1940" i="5" s="1"/>
  <c r="V1920" i="5"/>
  <c r="I1920" i="5" s="1"/>
  <c r="V1916" i="5"/>
  <c r="H1916" i="5" s="1"/>
  <c r="V1908" i="5"/>
  <c r="V1868" i="5"/>
  <c r="V1860" i="5"/>
  <c r="G1860" i="5" s="1"/>
  <c r="V1844" i="5"/>
  <c r="R1844" i="5" s="1"/>
  <c r="V1804" i="5"/>
  <c r="F1804" i="5" s="1"/>
  <c r="V1796" i="5"/>
  <c r="V1788" i="5"/>
  <c r="E1788" i="5" s="1"/>
  <c r="X1788" i="5" s="1"/>
  <c r="V1776" i="5"/>
  <c r="G1776" i="5" s="1"/>
  <c r="V1760" i="5"/>
  <c r="J1760" i="5" s="1"/>
  <c r="V1752" i="5"/>
  <c r="I1752" i="5" s="1"/>
  <c r="V1728" i="5"/>
  <c r="H1728" i="5" s="1"/>
  <c r="V1704" i="5"/>
  <c r="I1704" i="5" s="1"/>
  <c r="V1700" i="5"/>
  <c r="V1696" i="5"/>
  <c r="I1696" i="5" s="1"/>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E1448" i="5" s="1"/>
  <c r="X1448" i="5" s="1"/>
  <c r="V1444" i="5"/>
  <c r="J1444" i="5" s="1"/>
  <c r="V1336" i="5"/>
  <c r="H1336" i="5" s="1"/>
  <c r="V1320" i="5"/>
  <c r="V1308" i="5"/>
  <c r="F1308" i="5" s="1"/>
  <c r="V1272" i="5"/>
  <c r="R1272" i="5" s="1"/>
  <c r="V1244" i="5"/>
  <c r="E1244" i="5" s="1"/>
  <c r="X1244" i="5" s="1"/>
  <c r="V1240" i="5"/>
  <c r="V1212" i="5"/>
  <c r="V1184" i="5"/>
  <c r="E1184" i="5" s="1"/>
  <c r="X1184" i="5" s="1"/>
  <c r="V1128" i="5"/>
  <c r="H1128" i="5" s="1"/>
  <c r="V1084" i="5"/>
  <c r="G1084" i="5" s="1"/>
  <c r="V1072" i="5"/>
  <c r="V1052" i="5"/>
  <c r="H1052" i="5" s="1"/>
  <c r="V1016" i="5"/>
  <c r="R1016" i="5" s="1"/>
  <c r="V1012" i="5"/>
  <c r="G1012" i="5" s="1"/>
  <c r="V1008" i="5"/>
  <c r="G1008" i="5" s="1"/>
  <c r="V1004" i="5"/>
  <c r="J1004" i="5" s="1"/>
  <c r="V996" i="5"/>
  <c r="H996" i="5" s="1"/>
  <c r="V992" i="5"/>
  <c r="I992" i="5" s="1"/>
  <c r="V988" i="5"/>
  <c r="V984" i="5"/>
  <c r="G984" i="5" s="1"/>
  <c r="V980" i="5"/>
  <c r="G980" i="5" s="1"/>
  <c r="V972" i="5"/>
  <c r="G972" i="5" s="1"/>
  <c r="V968" i="5"/>
  <c r="R968" i="5" s="1"/>
  <c r="V964" i="5"/>
  <c r="I964" i="5" s="1"/>
  <c r="V952" i="5"/>
  <c r="H952" i="5" s="1"/>
  <c r="V948" i="5"/>
  <c r="H948" i="5" s="1"/>
  <c r="V944" i="5"/>
  <c r="V940" i="5"/>
  <c r="H940" i="5" s="1"/>
  <c r="V936" i="5"/>
  <c r="R936" i="5" s="1"/>
  <c r="V932" i="5"/>
  <c r="F932" i="5" s="1"/>
  <c r="V928" i="5"/>
  <c r="F928" i="5" s="1"/>
  <c r="V920" i="5"/>
  <c r="J920" i="5" s="1"/>
  <c r="V916" i="5"/>
  <c r="I916" i="5" s="1"/>
  <c r="V912" i="5"/>
  <c r="V908" i="5"/>
  <c r="V904" i="5"/>
  <c r="E904" i="5" s="1"/>
  <c r="X904" i="5" s="1"/>
  <c r="V896" i="5"/>
  <c r="E896" i="5" s="1"/>
  <c r="X896" i="5" s="1"/>
  <c r="V892" i="5"/>
  <c r="J892" i="5" s="1"/>
  <c r="V888" i="5"/>
  <c r="G888" i="5" s="1"/>
  <c r="V876" i="5"/>
  <c r="E876" i="5" s="1"/>
  <c r="X876" i="5" s="1"/>
  <c r="V872" i="5"/>
  <c r="F872" i="5" s="1"/>
  <c r="V868" i="5"/>
  <c r="V860" i="5"/>
  <c r="V856" i="5"/>
  <c r="R856" i="5" s="1"/>
  <c r="V852" i="5"/>
  <c r="G852" i="5" s="1"/>
  <c r="V848" i="5"/>
  <c r="V832" i="5"/>
  <c r="I832" i="5" s="1"/>
  <c r="V824" i="5"/>
  <c r="I824" i="5" s="1"/>
  <c r="V820" i="5"/>
  <c r="F820" i="5" s="1"/>
  <c r="V816" i="5"/>
  <c r="H816" i="5" s="1"/>
  <c r="V812" i="5"/>
  <c r="R812" i="5" s="1"/>
  <c r="V808" i="5"/>
  <c r="R808" i="5" s="1"/>
  <c r="V800" i="5"/>
  <c r="E800" i="5" s="1"/>
  <c r="X800" i="5" s="1"/>
  <c r="V796" i="5"/>
  <c r="V788" i="5"/>
  <c r="H788" i="5" s="1"/>
  <c r="V776" i="5"/>
  <c r="I776" i="5" s="1"/>
  <c r="V768" i="5"/>
  <c r="I768" i="5" s="1"/>
  <c r="V764" i="5"/>
  <c r="H764" i="5" s="1"/>
  <c r="V760" i="5"/>
  <c r="J760" i="5" s="1"/>
  <c r="V756" i="5"/>
  <c r="G756" i="5" s="1"/>
  <c r="V752" i="5"/>
  <c r="V744" i="5"/>
  <c r="V740" i="5"/>
  <c r="V736" i="5"/>
  <c r="H736" i="5" s="1"/>
  <c r="V732" i="5"/>
  <c r="R732" i="5" s="1"/>
  <c r="V728" i="5"/>
  <c r="E728" i="5" s="1"/>
  <c r="X728" i="5" s="1"/>
  <c r="V720" i="5"/>
  <c r="H720" i="5" s="1"/>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R640" i="5" s="1"/>
  <c r="V636" i="5"/>
  <c r="H636" i="5" s="1"/>
  <c r="V628" i="5"/>
  <c r="R628" i="5" s="1"/>
  <c r="V624" i="5"/>
  <c r="V616" i="5"/>
  <c r="V612" i="5"/>
  <c r="H612" i="5" s="1"/>
  <c r="V608" i="5"/>
  <c r="R608" i="5" s="1"/>
  <c r="V604" i="5"/>
  <c r="V600" i="5"/>
  <c r="F600" i="5" s="1"/>
  <c r="V596" i="5"/>
  <c r="R596" i="5" s="1"/>
  <c r="V592" i="5"/>
  <c r="F592" i="5" s="1"/>
  <c r="V588" i="5"/>
  <c r="J588" i="5" s="1"/>
  <c r="V584" i="5"/>
  <c r="V580" i="5"/>
  <c r="F580" i="5" s="1"/>
  <c r="V576" i="5"/>
  <c r="J576" i="5" s="1"/>
  <c r="V572" i="5"/>
  <c r="V568" i="5"/>
  <c r="F568" i="5" s="1"/>
  <c r="V564" i="5"/>
  <c r="G383" i="5"/>
  <c r="G305" i="5"/>
  <c r="V2491" i="5"/>
  <c r="H2491" i="5" s="1"/>
  <c r="V2483" i="5"/>
  <c r="V2459" i="5"/>
  <c r="R2459" i="5" s="1"/>
  <c r="V2419" i="5"/>
  <c r="V2411" i="5"/>
  <c r="V2399" i="5"/>
  <c r="E2399" i="5" s="1"/>
  <c r="X2399" i="5" s="1"/>
  <c r="V2383" i="5"/>
  <c r="V2367" i="5"/>
  <c r="V2355" i="5"/>
  <c r="H2355" i="5" s="1"/>
  <c r="V2347" i="5"/>
  <c r="H2347" i="5" s="1"/>
  <c r="V2307" i="5"/>
  <c r="V2291" i="5"/>
  <c r="V2275" i="5"/>
  <c r="I2275" i="5" s="1"/>
  <c r="V2267" i="5"/>
  <c r="I2267" i="5" s="1"/>
  <c r="V2243" i="5"/>
  <c r="V2223" i="5"/>
  <c r="R2223" i="5" s="1"/>
  <c r="V2219" i="5"/>
  <c r="G2219" i="5" s="1"/>
  <c r="V2207" i="5"/>
  <c r="J2207" i="5" s="1"/>
  <c r="V2195" i="5"/>
  <c r="V2179" i="5"/>
  <c r="V2167" i="5"/>
  <c r="H2167" i="5" s="1"/>
  <c r="V2143" i="5"/>
  <c r="J2143" i="5" s="1"/>
  <c r="V2139" i="5"/>
  <c r="V2127" i="5"/>
  <c r="V2103" i="5"/>
  <c r="G2103" i="5" s="1"/>
  <c r="V2075" i="5"/>
  <c r="R2075" i="5" s="1"/>
  <c r="V2063" i="5"/>
  <c r="G2063" i="5" s="1"/>
  <c r="V2039" i="5"/>
  <c r="G2039" i="5" s="1"/>
  <c r="V2027" i="5"/>
  <c r="G2027" i="5" s="1"/>
  <c r="V2023" i="5"/>
  <c r="J2023" i="5" s="1"/>
  <c r="V2019" i="5"/>
  <c r="V2011" i="5"/>
  <c r="V1999" i="5"/>
  <c r="G1999" i="5" s="1"/>
  <c r="V1975" i="5"/>
  <c r="H1975" i="5" s="1"/>
  <c r="V1967" i="5"/>
  <c r="V1907" i="5"/>
  <c r="H1907" i="5" s="1"/>
  <c r="V1899" i="5"/>
  <c r="G1899" i="5" s="1"/>
  <c r="V1883" i="5"/>
  <c r="I1883" i="5" s="1"/>
  <c r="V1871" i="5"/>
  <c r="I1871" i="5" s="1"/>
  <c r="V1859" i="5"/>
  <c r="V1847" i="5"/>
  <c r="R1847" i="5" s="1"/>
  <c r="V1843" i="5"/>
  <c r="H1843" i="5" s="1"/>
  <c r="V1819" i="5"/>
  <c r="V1811" i="5"/>
  <c r="V1807" i="5"/>
  <c r="J1807" i="5" s="1"/>
  <c r="V1799" i="5"/>
  <c r="R1799" i="5" s="1"/>
  <c r="V1755" i="5"/>
  <c r="V1747" i="5"/>
  <c r="V1743" i="5"/>
  <c r="J1743" i="5" s="1"/>
  <c r="V1739" i="5"/>
  <c r="I1739" i="5" s="1"/>
  <c r="V1735" i="5"/>
  <c r="I1735" i="5" s="1"/>
  <c r="V1723" i="5"/>
  <c r="E1723" i="5" s="1"/>
  <c r="X1723" i="5" s="1"/>
  <c r="V1715" i="5"/>
  <c r="R1715" i="5" s="1"/>
  <c r="V1695" i="5"/>
  <c r="F1695" i="5" s="1"/>
  <c r="V1663" i="5"/>
  <c r="V1647" i="5"/>
  <c r="R1647" i="5" s="1"/>
  <c r="V1643" i="5"/>
  <c r="J1643" i="5" s="1"/>
  <c r="V1639" i="5"/>
  <c r="V1583" i="5"/>
  <c r="G1583" i="5" s="1"/>
  <c r="V1571" i="5"/>
  <c r="V1559" i="5"/>
  <c r="J1559" i="5" s="1"/>
  <c r="V1555" i="5"/>
  <c r="G1555" i="5" s="1"/>
  <c r="V1535" i="5"/>
  <c r="V1531" i="5"/>
  <c r="H1531" i="5" s="1"/>
  <c r="V1523" i="5"/>
  <c r="E1523" i="5" s="1"/>
  <c r="X1523" i="5" s="1"/>
  <c r="V1519" i="5"/>
  <c r="V1507" i="5"/>
  <c r="F1507" i="5" s="1"/>
  <c r="V1495" i="5"/>
  <c r="V1491" i="5"/>
  <c r="R1491" i="5" s="1"/>
  <c r="V1487" i="5"/>
  <c r="J1487" i="5" s="1"/>
  <c r="V1475" i="5"/>
  <c r="E1475" i="5" s="1"/>
  <c r="X1475" i="5" s="1"/>
  <c r="V1463" i="5"/>
  <c r="I1463" i="5" s="1"/>
  <c r="V1443" i="5"/>
  <c r="G1443" i="5" s="1"/>
  <c r="V1419" i="5"/>
  <c r="V1399" i="5"/>
  <c r="V1395" i="5"/>
  <c r="F1395" i="5" s="1"/>
  <c r="V1391" i="5"/>
  <c r="R1391" i="5" s="1"/>
  <c r="V1387" i="5"/>
  <c r="G1387" i="5" s="1"/>
  <c r="V1383" i="5"/>
  <c r="V1371" i="5"/>
  <c r="I1371" i="5" s="1"/>
  <c r="V1367" i="5"/>
  <c r="E1367" i="5" s="1"/>
  <c r="X1367" i="5" s="1"/>
  <c r="V1363" i="5"/>
  <c r="G1363" i="5" s="1"/>
  <c r="V1359" i="5"/>
  <c r="V1339" i="5"/>
  <c r="E1339" i="5" s="1"/>
  <c r="X1339" i="5" s="1"/>
  <c r="V1331" i="5"/>
  <c r="F1331" i="5" s="1"/>
  <c r="V1275" i="5"/>
  <c r="H1275" i="5" s="1"/>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I1067" i="5" s="1"/>
  <c r="V1051" i="5"/>
  <c r="V1043" i="5"/>
  <c r="V1027" i="5"/>
  <c r="E1027" i="5" s="1"/>
  <c r="X1027" i="5" s="1"/>
  <c r="V1015" i="5"/>
  <c r="V1011" i="5"/>
  <c r="V1007" i="5"/>
  <c r="V1003" i="5"/>
  <c r="E1003" i="5" s="1"/>
  <c r="X1003" i="5" s="1"/>
  <c r="V999" i="5"/>
  <c r="J999" i="5" s="1"/>
  <c r="V991" i="5"/>
  <c r="V987" i="5"/>
  <c r="V979" i="5"/>
  <c r="J979" i="5" s="1"/>
  <c r="V963" i="5"/>
  <c r="V959" i="5"/>
  <c r="V955" i="5"/>
  <c r="J955" i="5" s="1"/>
  <c r="V951" i="5"/>
  <c r="E951" i="5" s="1"/>
  <c r="X951" i="5" s="1"/>
  <c r="V947" i="5"/>
  <c r="H947" i="5" s="1"/>
  <c r="V943" i="5"/>
  <c r="V939" i="5"/>
  <c r="J939" i="5" s="1"/>
  <c r="V935" i="5"/>
  <c r="E935" i="5" s="1"/>
  <c r="X935" i="5" s="1"/>
  <c r="V927" i="5"/>
  <c r="V923" i="5"/>
  <c r="E923" i="5" s="1"/>
  <c r="X923" i="5" s="1"/>
  <c r="V915" i="5"/>
  <c r="G915" i="5" s="1"/>
  <c r="V911" i="5"/>
  <c r="R911" i="5" s="1"/>
  <c r="V907" i="5"/>
  <c r="R907" i="5" s="1"/>
  <c r="V903" i="5"/>
  <c r="V899" i="5"/>
  <c r="G899" i="5" s="1"/>
  <c r="V895" i="5"/>
  <c r="I895" i="5" s="1"/>
  <c r="V891" i="5"/>
  <c r="J891" i="5" s="1"/>
  <c r="V887" i="5"/>
  <c r="V883" i="5"/>
  <c r="V875" i="5"/>
  <c r="E875" i="5" s="1"/>
  <c r="X875" i="5" s="1"/>
  <c r="V871" i="5"/>
  <c r="J871" i="5" s="1"/>
  <c r="V867" i="5"/>
  <c r="J867" i="5" s="1"/>
  <c r="V859" i="5"/>
  <c r="G859" i="5" s="1"/>
  <c r="V851" i="5"/>
  <c r="I851" i="5" s="1"/>
  <c r="V847" i="5"/>
  <c r="V839" i="5"/>
  <c r="V835" i="5"/>
  <c r="G835" i="5" s="1"/>
  <c r="V831" i="5"/>
  <c r="V827" i="5"/>
  <c r="E827" i="5" s="1"/>
  <c r="X827" i="5" s="1"/>
  <c r="V823" i="5"/>
  <c r="H823" i="5" s="1"/>
  <c r="V819" i="5"/>
  <c r="J819" i="5" s="1"/>
  <c r="V815" i="5"/>
  <c r="V811" i="5"/>
  <c r="J811" i="5" s="1"/>
  <c r="V807" i="5"/>
  <c r="V799" i="5"/>
  <c r="I799" i="5" s="1"/>
  <c r="V795" i="5"/>
  <c r="J795" i="5" s="1"/>
  <c r="V787" i="5"/>
  <c r="G787" i="5" s="1"/>
  <c r="V783" i="5"/>
  <c r="F783" i="5" s="1"/>
  <c r="V779" i="5"/>
  <c r="G779" i="5" s="1"/>
  <c r="V771" i="5"/>
  <c r="E771" i="5" s="1"/>
  <c r="X771" i="5" s="1"/>
  <c r="V763" i="5"/>
  <c r="H763" i="5" s="1"/>
  <c r="V759" i="5"/>
  <c r="E759" i="5" s="1"/>
  <c r="X759" i="5" s="1"/>
  <c r="V743" i="5"/>
  <c r="V719" i="5"/>
  <c r="G719" i="5" s="1"/>
  <c r="V715" i="5"/>
  <c r="V707" i="5"/>
  <c r="V695" i="5"/>
  <c r="V691" i="5"/>
  <c r="H691" i="5" s="1"/>
  <c r="V687" i="5"/>
  <c r="J687" i="5" s="1"/>
  <c r="V683" i="5"/>
  <c r="R683" i="5" s="1"/>
  <c r="V667" i="5"/>
  <c r="V663" i="5"/>
  <c r="F663" i="5" s="1"/>
  <c r="V659" i="5"/>
  <c r="V651" i="5"/>
  <c r="F651" i="5" s="1"/>
  <c r="V647" i="5"/>
  <c r="G647" i="5" s="1"/>
  <c r="V643" i="5"/>
  <c r="F643" i="5" s="1"/>
  <c r="V639" i="5"/>
  <c r="V627" i="5"/>
  <c r="V615" i="5"/>
  <c r="V611" i="5"/>
  <c r="V603" i="5"/>
  <c r="H603" i="5" s="1"/>
  <c r="V599" i="5"/>
  <c r="E599" i="5" s="1"/>
  <c r="X599" i="5" s="1"/>
  <c r="V595" i="5"/>
  <c r="V591" i="5"/>
  <c r="E591" i="5" s="1"/>
  <c r="X591" i="5" s="1"/>
  <c r="V587" i="5"/>
  <c r="J587" i="5" s="1"/>
  <c r="V583" i="5"/>
  <c r="J583" i="5" s="1"/>
  <c r="V579" i="5"/>
  <c r="I579" i="5" s="1"/>
  <c r="V575" i="5"/>
  <c r="F575" i="5" s="1"/>
  <c r="V571" i="5"/>
  <c r="V567" i="5"/>
  <c r="G567" i="5" s="1"/>
  <c r="V563" i="5"/>
  <c r="I563" i="5" s="1"/>
  <c r="G381" i="5"/>
  <c r="V494" i="5"/>
  <c r="I494" i="5" s="1"/>
  <c r="V490" i="5"/>
  <c r="F490" i="5" s="1"/>
  <c r="V458" i="5"/>
  <c r="I458" i="5" s="1"/>
  <c r="V382" i="5"/>
  <c r="J382" i="5" s="1"/>
  <c r="V366" i="5"/>
  <c r="G366" i="5" s="1"/>
  <c r="V358" i="5"/>
  <c r="J358" i="5" s="1"/>
  <c r="V298" i="5"/>
  <c r="V294" i="5"/>
  <c r="J294" i="5" s="1"/>
  <c r="V250" i="5"/>
  <c r="R250" i="5" s="1"/>
  <c r="V230" i="5"/>
  <c r="H230" i="5" s="1"/>
  <c r="V214" i="5"/>
  <c r="J214" i="5" s="1"/>
  <c r="V178" i="5"/>
  <c r="R178" i="5" s="1"/>
  <c r="V170" i="5"/>
  <c r="R170" i="5" s="1"/>
  <c r="V162" i="5"/>
  <c r="V158" i="5"/>
  <c r="X158" i="5" s="1"/>
  <c r="V146" i="5"/>
  <c r="X146" i="5" s="1"/>
  <c r="V2482" i="5"/>
  <c r="J2482" i="5" s="1"/>
  <c r="V2350" i="5"/>
  <c r="F2350" i="5" s="1"/>
  <c r="V2334" i="5"/>
  <c r="E2334" i="5" s="1"/>
  <c r="X2334" i="5" s="1"/>
  <c r="V2274" i="5"/>
  <c r="V2006" i="5"/>
  <c r="G2006" i="5" s="1"/>
  <c r="V1986" i="5"/>
  <c r="E1986" i="5" s="1"/>
  <c r="X1986" i="5" s="1"/>
  <c r="V1966" i="5"/>
  <c r="J1966" i="5" s="1"/>
  <c r="V1962" i="5"/>
  <c r="R1962" i="5" s="1"/>
  <c r="V1958" i="5"/>
  <c r="R1958" i="5" s="1"/>
  <c r="V1926" i="5"/>
  <c r="V1922" i="5"/>
  <c r="E1922" i="5" s="1"/>
  <c r="X1922" i="5" s="1"/>
  <c r="V1878" i="5"/>
  <c r="V1866" i="5"/>
  <c r="R1866" i="5" s="1"/>
  <c r="V1838" i="5"/>
  <c r="F1838" i="5" s="1"/>
  <c r="V1826" i="5"/>
  <c r="I1826" i="5" s="1"/>
  <c r="V1790" i="5"/>
  <c r="E1790" i="5" s="1"/>
  <c r="X1790" i="5" s="1"/>
  <c r="V1750" i="5"/>
  <c r="I1750" i="5" s="1"/>
  <c r="V1746" i="5"/>
  <c r="G1746" i="5" s="1"/>
  <c r="V1742" i="5"/>
  <c r="G1742" i="5" s="1"/>
  <c r="V1738" i="5"/>
  <c r="V1710" i="5"/>
  <c r="G1710" i="5" s="1"/>
  <c r="V1666" i="5"/>
  <c r="I1666" i="5" s="1"/>
  <c r="V1642" i="5"/>
  <c r="H1642" i="5" s="1"/>
  <c r="V1638" i="5"/>
  <c r="I1638" i="5" s="1"/>
  <c r="V1590" i="5"/>
  <c r="E1590" i="5" s="1"/>
  <c r="X1590" i="5" s="1"/>
  <c r="V1578" i="5"/>
  <c r="E1578" i="5" s="1"/>
  <c r="X1578" i="5" s="1"/>
  <c r="V1574" i="5"/>
  <c r="R1574" i="5" s="1"/>
  <c r="V1566" i="5"/>
  <c r="V1558" i="5"/>
  <c r="H1558" i="5" s="1"/>
  <c r="V1526" i="5"/>
  <c r="F1526" i="5" s="1"/>
  <c r="V1518" i="5"/>
  <c r="G1518" i="5" s="1"/>
  <c r="V1506" i="5"/>
  <c r="I1506" i="5" s="1"/>
  <c r="V1490" i="5"/>
  <c r="R1490" i="5" s="1"/>
  <c r="V1470" i="5"/>
  <c r="V1466" i="5"/>
  <c r="G1466" i="5" s="1"/>
  <c r="V1442" i="5"/>
  <c r="V1430" i="5"/>
  <c r="G1430" i="5" s="1"/>
  <c r="V1414" i="5"/>
  <c r="H1414" i="5" s="1"/>
  <c r="V1406" i="5"/>
  <c r="I1406" i="5" s="1"/>
  <c r="V1402" i="5"/>
  <c r="J1402" i="5" s="1"/>
  <c r="V1390" i="5"/>
  <c r="G1390" i="5" s="1"/>
  <c r="V1358" i="5"/>
  <c r="G1358" i="5" s="1"/>
  <c r="V1350" i="5"/>
  <c r="F1350" i="5" s="1"/>
  <c r="V1322" i="5"/>
  <c r="V1302" i="5"/>
  <c r="J1302" i="5" s="1"/>
  <c r="V1278" i="5"/>
  <c r="G1278" i="5" s="1"/>
  <c r="V1274" i="5"/>
  <c r="G1274" i="5" s="1"/>
  <c r="V1238" i="5"/>
  <c r="F1238" i="5" s="1"/>
  <c r="V1230" i="5"/>
  <c r="H1230" i="5" s="1"/>
  <c r="V1210" i="5"/>
  <c r="G1210" i="5" s="1"/>
  <c r="V1174" i="5"/>
  <c r="G1174" i="5" s="1"/>
  <c r="V1150" i="5"/>
  <c r="V1130" i="5"/>
  <c r="E1130" i="5" s="1"/>
  <c r="X1130" i="5" s="1"/>
  <c r="V1090" i="5"/>
  <c r="R1090" i="5" s="1"/>
  <c r="V1046" i="5"/>
  <c r="J1046" i="5" s="1"/>
  <c r="V998" i="5"/>
  <c r="J998" i="5" s="1"/>
  <c r="V970" i="5"/>
  <c r="E970" i="5" s="1"/>
  <c r="X970" i="5" s="1"/>
  <c r="V966" i="5"/>
  <c r="V950" i="5"/>
  <c r="G950" i="5" s="1"/>
  <c r="V946" i="5"/>
  <c r="V930" i="5"/>
  <c r="H930" i="5" s="1"/>
  <c r="V922" i="5"/>
  <c r="J922" i="5" s="1"/>
  <c r="V902" i="5"/>
  <c r="F902" i="5" s="1"/>
  <c r="V898" i="5"/>
  <c r="I898" i="5" s="1"/>
  <c r="V894" i="5"/>
  <c r="R894" i="5" s="1"/>
  <c r="V886" i="5"/>
  <c r="F886" i="5" s="1"/>
  <c r="V878" i="5"/>
  <c r="G878" i="5" s="1"/>
  <c r="V842" i="5"/>
  <c r="V834" i="5"/>
  <c r="R834" i="5" s="1"/>
  <c r="V830" i="5"/>
  <c r="E830" i="5" s="1"/>
  <c r="X830" i="5" s="1"/>
  <c r="V826" i="5"/>
  <c r="G826" i="5" s="1"/>
  <c r="V818" i="5"/>
  <c r="R818" i="5" s="1"/>
  <c r="V786" i="5"/>
  <c r="J786" i="5" s="1"/>
  <c r="V778" i="5"/>
  <c r="V774" i="5"/>
  <c r="I774" i="5" s="1"/>
  <c r="V770" i="5"/>
  <c r="V758" i="5"/>
  <c r="F758" i="5" s="1"/>
  <c r="V754" i="5"/>
  <c r="H754" i="5" s="1"/>
  <c r="V746" i="5"/>
  <c r="H746" i="5" s="1"/>
  <c r="V702" i="5"/>
  <c r="E702" i="5" s="1"/>
  <c r="X702" i="5" s="1"/>
  <c r="V686" i="5"/>
  <c r="R686" i="5" s="1"/>
  <c r="V670" i="5"/>
  <c r="G670" i="5" s="1"/>
  <c r="V666" i="5"/>
  <c r="E666" i="5" s="1"/>
  <c r="X666" i="5" s="1"/>
  <c r="V662" i="5"/>
  <c r="V654" i="5"/>
  <c r="E654" i="5" s="1"/>
  <c r="X654" i="5" s="1"/>
  <c r="V650" i="5"/>
  <c r="R650" i="5" s="1"/>
  <c r="V630" i="5"/>
  <c r="R630" i="5" s="1"/>
  <c r="V598" i="5"/>
  <c r="G598" i="5" s="1"/>
  <c r="V582" i="5"/>
  <c r="J582" i="5" s="1"/>
  <c r="V578" i="5"/>
  <c r="R578" i="5" s="1"/>
  <c r="V570" i="5"/>
  <c r="J570" i="5" s="1"/>
  <c r="V562" i="5"/>
  <c r="I562" i="5" s="1"/>
  <c r="G507" i="5"/>
  <c r="AB164" i="5"/>
  <c r="AB148"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R189" i="5"/>
  <c r="F469" i="5"/>
  <c r="I457" i="5"/>
  <c r="E539" i="5"/>
  <c r="X539" i="5" s="1"/>
  <c r="J325" i="5"/>
  <c r="F341" i="5"/>
  <c r="I237" i="5"/>
  <c r="F1879" i="5"/>
  <c r="J1879" i="5"/>
  <c r="H2388" i="5"/>
  <c r="R1879" i="5"/>
  <c r="I277" i="5"/>
  <c r="E491" i="5"/>
  <c r="X491" i="5" s="1"/>
  <c r="H285" i="5"/>
  <c r="E373" i="5"/>
  <c r="X373" i="5" s="1"/>
  <c r="E475" i="5"/>
  <c r="X475" i="5" s="1"/>
  <c r="H523" i="5"/>
  <c r="H397" i="5"/>
  <c r="I389" i="5"/>
  <c r="R205" i="5"/>
  <c r="I317" i="5"/>
  <c r="I493" i="5"/>
  <c r="I381" i="5"/>
  <c r="I261" i="5"/>
  <c r="I397" i="5"/>
  <c r="H293" i="5"/>
  <c r="F824" i="5"/>
  <c r="G325" i="5"/>
  <c r="H229" i="5"/>
  <c r="G333" i="5"/>
  <c r="J269" i="5"/>
  <c r="F261" i="5"/>
  <c r="F459" i="5"/>
  <c r="F2428" i="5"/>
  <c r="R187" i="5"/>
  <c r="F371" i="5"/>
  <c r="G2310" i="5"/>
  <c r="R455" i="5"/>
  <c r="J535" i="5"/>
  <c r="J331" i="5"/>
  <c r="I2162" i="5"/>
  <c r="R1580" i="5"/>
  <c r="F455" i="5"/>
  <c r="G823" i="5"/>
  <c r="H1331" i="5"/>
  <c r="I2114" i="5"/>
  <c r="X155" i="5"/>
  <c r="F535" i="5"/>
  <c r="E423" i="5"/>
  <c r="X423" i="5" s="1"/>
  <c r="J2098" i="5"/>
  <c r="G1207" i="5"/>
  <c r="R545" i="5"/>
  <c r="I413" i="5"/>
  <c r="G427" i="5"/>
  <c r="I205" i="5"/>
  <c r="R333" i="5"/>
  <c r="G405" i="5"/>
  <c r="H491" i="5"/>
  <c r="G413" i="5"/>
  <c r="G269" i="5"/>
  <c r="J381" i="5"/>
  <c r="J277" i="5"/>
  <c r="R1548" i="5"/>
  <c r="H2146" i="5"/>
  <c r="F2050" i="5"/>
  <c r="E2456" i="5"/>
  <c r="X2456" i="5" s="1"/>
  <c r="R285" i="5"/>
  <c r="H381" i="5"/>
  <c r="J389" i="5"/>
  <c r="E205" i="5"/>
  <c r="X205" i="5" s="1"/>
  <c r="R229" i="5"/>
  <c r="G277" i="5"/>
  <c r="G317" i="5"/>
  <c r="F491" i="5"/>
  <c r="I545" i="5"/>
  <c r="E427" i="5"/>
  <c r="X427" i="5" s="1"/>
  <c r="E253" i="5"/>
  <c r="X253" i="5" s="1"/>
  <c r="I405" i="5"/>
  <c r="E213" i="5"/>
  <c r="X213" i="5" s="1"/>
  <c r="F413" i="5"/>
  <c r="J493" i="5"/>
  <c r="F523" i="5"/>
  <c r="F555" i="5"/>
  <c r="E1140" i="5"/>
  <c r="X1140" i="5" s="1"/>
  <c r="E2146" i="5"/>
  <c r="X2146" i="5" s="1"/>
  <c r="H2066" i="5"/>
  <c r="I2198" i="5"/>
  <c r="I2388" i="5"/>
  <c r="J1079" i="5"/>
  <c r="R1516" i="5"/>
  <c r="I1848" i="5"/>
  <c r="R2230" i="5"/>
  <c r="E2130" i="5"/>
  <c r="X2130" i="5" s="1"/>
  <c r="E2082" i="5"/>
  <c r="X2082" i="5" s="1"/>
  <c r="I2034" i="5"/>
  <c r="F2192" i="5"/>
  <c r="G1079" i="5"/>
  <c r="F2052" i="5"/>
  <c r="I1876" i="5"/>
  <c r="F1020" i="5"/>
  <c r="R1692" i="5"/>
  <c r="I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E2275" i="5"/>
  <c r="X2275" i="5" s="1"/>
  <c r="F2275" i="5"/>
  <c r="H2267" i="5"/>
  <c r="F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R2167" i="5"/>
  <c r="E2167" i="5"/>
  <c r="X2167" i="5" s="1"/>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H1731" i="5"/>
  <c r="I1731" i="5"/>
  <c r="E1731" i="5"/>
  <c r="X1731" i="5" s="1"/>
  <c r="R1731" i="5"/>
  <c r="J1731" i="5"/>
  <c r="H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I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E1491" i="5"/>
  <c r="X1491" i="5" s="1"/>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G1391" i="5"/>
  <c r="J1391" i="5"/>
  <c r="J1659" i="5"/>
  <c r="H1803" i="5"/>
  <c r="G1707" i="5"/>
  <c r="I2247" i="5"/>
  <c r="F2359" i="5"/>
  <c r="G1491"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I2399" i="5"/>
  <c r="H2375" i="5"/>
  <c r="F2375" i="5"/>
  <c r="I2375" i="5"/>
  <c r="J2375" i="5"/>
  <c r="E2375" i="5"/>
  <c r="X2375" i="5" s="1"/>
  <c r="G2375" i="5"/>
  <c r="R2375" i="5"/>
  <c r="I2355" i="5"/>
  <c r="E2355" i="5"/>
  <c r="X2355" i="5" s="1"/>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J2219" i="5"/>
  <c r="I2219" i="5"/>
  <c r="G2207" i="5"/>
  <c r="F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F2075" i="5"/>
  <c r="E2051" i="5"/>
  <c r="X2051" i="5" s="1"/>
  <c r="J2051" i="5"/>
  <c r="F2051" i="5"/>
  <c r="R2051" i="5"/>
  <c r="H2051" i="5"/>
  <c r="I2051" i="5"/>
  <c r="H2031" i="5"/>
  <c r="I2031" i="5"/>
  <c r="F2031" i="5"/>
  <c r="G2031" i="5"/>
  <c r="E2031" i="5"/>
  <c r="X2031" i="5" s="1"/>
  <c r="J2031" i="5"/>
  <c r="R2031" i="5"/>
  <c r="I2023" i="5"/>
  <c r="R2023" i="5"/>
  <c r="G2015" i="5"/>
  <c r="I2015" i="5"/>
  <c r="J2015" i="5"/>
  <c r="H2015" i="5"/>
  <c r="R2015" i="5"/>
  <c r="F2015" i="5"/>
  <c r="E2015" i="5"/>
  <c r="X2015" i="5" s="1"/>
  <c r="R1999" i="5"/>
  <c r="E1999" i="5"/>
  <c r="X1999" i="5" s="1"/>
  <c r="H1991" i="5"/>
  <c r="F1991" i="5"/>
  <c r="J1991" i="5"/>
  <c r="R1991" i="5"/>
  <c r="E1975" i="5"/>
  <c r="X1975" i="5" s="1"/>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9" i="5"/>
  <c r="E1899" i="5"/>
  <c r="X1899" i="5" s="1"/>
  <c r="R1891" i="5"/>
  <c r="F1891" i="5"/>
  <c r="J1891" i="5"/>
  <c r="E1891" i="5"/>
  <c r="X1891" i="5" s="1"/>
  <c r="H1891" i="5"/>
  <c r="G1891" i="5"/>
  <c r="I1891" i="5"/>
  <c r="F1883" i="5"/>
  <c r="J1883" i="5"/>
  <c r="F1863" i="5"/>
  <c r="G1863" i="5"/>
  <c r="J1863" i="5"/>
  <c r="I1863" i="5"/>
  <c r="E1863" i="5"/>
  <c r="X1863" i="5" s="1"/>
  <c r="R1863" i="5"/>
  <c r="H1863" i="5"/>
  <c r="G1847" i="5"/>
  <c r="H1847" i="5"/>
  <c r="I1843" i="5"/>
  <c r="H1835" i="5"/>
  <c r="E1835" i="5"/>
  <c r="X1835" i="5" s="1"/>
  <c r="G1835" i="5"/>
  <c r="R1835" i="5"/>
  <c r="I1835" i="5"/>
  <c r="J1835" i="5"/>
  <c r="F1835" i="5"/>
  <c r="F1827" i="5"/>
  <c r="I1827" i="5"/>
  <c r="H1827" i="5"/>
  <c r="R1827" i="5"/>
  <c r="E1827" i="5"/>
  <c r="X1827" i="5" s="1"/>
  <c r="G1827" i="5"/>
  <c r="H1807" i="5"/>
  <c r="E1807" i="5"/>
  <c r="X1807" i="5" s="1"/>
  <c r="I180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E1743" i="5"/>
  <c r="X1743" i="5" s="1"/>
  <c r="G1719" i="5"/>
  <c r="J1719" i="5"/>
  <c r="R1719" i="5"/>
  <c r="E1719" i="5"/>
  <c r="X1719" i="5" s="1"/>
  <c r="I1719" i="5"/>
  <c r="H1719" i="5"/>
  <c r="F1719" i="5"/>
  <c r="J1711" i="5"/>
  <c r="F1711" i="5"/>
  <c r="I1711" i="5"/>
  <c r="E1711" i="5"/>
  <c r="X1711" i="5" s="1"/>
  <c r="R1711" i="5"/>
  <c r="G1711" i="5"/>
  <c r="G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R1559" i="5"/>
  <c r="H1559" i="5"/>
  <c r="F1555" i="5"/>
  <c r="E1555" i="5"/>
  <c r="X1555" i="5" s="1"/>
  <c r="F1547" i="5"/>
  <c r="R1547" i="5"/>
  <c r="I1547" i="5"/>
  <c r="J1547" i="5"/>
  <c r="E1547" i="5"/>
  <c r="X1547" i="5" s="1"/>
  <c r="H1547" i="5"/>
  <c r="G1547" i="5"/>
  <c r="I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J1987" i="5"/>
  <c r="J1363" i="5"/>
  <c r="G1315" i="5"/>
  <c r="I1315" i="5"/>
  <c r="F1315" i="5"/>
  <c r="H1315" i="5"/>
  <c r="J1315" i="5"/>
  <c r="F1203" i="5"/>
  <c r="I1203" i="5"/>
  <c r="F1163" i="5"/>
  <c r="R1163" i="5"/>
  <c r="J1163" i="5"/>
  <c r="F1123" i="5"/>
  <c r="H1067" i="5"/>
  <c r="R1067" i="5"/>
  <c r="I1003" i="5"/>
  <c r="R1003" i="5"/>
  <c r="H1003" i="5"/>
  <c r="J995" i="5"/>
  <c r="G995" i="5"/>
  <c r="H995" i="5"/>
  <c r="F995" i="5"/>
  <c r="G975" i="5"/>
  <c r="J975" i="5"/>
  <c r="R975" i="5"/>
  <c r="I975" i="5"/>
  <c r="F975" i="5"/>
  <c r="I967" i="5"/>
  <c r="J967" i="5"/>
  <c r="F967" i="5"/>
  <c r="E967" i="5"/>
  <c r="X967" i="5" s="1"/>
  <c r="G967" i="5"/>
  <c r="I947" i="5"/>
  <c r="R471" i="5"/>
  <c r="I471" i="5"/>
  <c r="R439" i="5"/>
  <c r="G439" i="5"/>
  <c r="F439" i="5"/>
  <c r="J439" i="5"/>
  <c r="R403" i="5"/>
  <c r="F403" i="5"/>
  <c r="H403" i="5"/>
  <c r="G371" i="5"/>
  <c r="E371" i="5"/>
  <c r="X371" i="5" s="1"/>
  <c r="J371" i="5"/>
  <c r="R331" i="5"/>
  <c r="E331" i="5"/>
  <c r="X331" i="5" s="1"/>
  <c r="G331" i="5"/>
  <c r="G307" i="5"/>
  <c r="H307" i="5"/>
  <c r="I307" i="5"/>
  <c r="J307" i="5"/>
  <c r="E307" i="5"/>
  <c r="X307" i="5" s="1"/>
  <c r="R307" i="5"/>
  <c r="G283" i="5"/>
  <c r="I203" i="5"/>
  <c r="I995" i="5"/>
  <c r="F307" i="5"/>
  <c r="H339" i="5"/>
  <c r="H371" i="5"/>
  <c r="H975" i="5"/>
  <c r="R1315" i="5"/>
  <c r="E995" i="5"/>
  <c r="X995" i="5" s="1"/>
  <c r="F1367" i="5"/>
  <c r="J1367" i="5"/>
  <c r="J1331" i="5"/>
  <c r="G1331" i="5"/>
  <c r="R1323" i="5"/>
  <c r="E1323" i="5"/>
  <c r="X1323" i="5" s="1"/>
  <c r="J1323" i="5"/>
  <c r="H1323" i="5"/>
  <c r="G1323" i="5"/>
  <c r="F1323" i="5"/>
  <c r="I1323" i="5"/>
  <c r="E1275" i="5"/>
  <c r="X1275" i="5" s="1"/>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F1083" i="5"/>
  <c r="F1075" i="5"/>
  <c r="I1075" i="5"/>
  <c r="G1075" i="5"/>
  <c r="H1075" i="5"/>
  <c r="R1075" i="5"/>
  <c r="E1075" i="5"/>
  <c r="X1075" i="5" s="1"/>
  <c r="F1027" i="5"/>
  <c r="F1015" i="5"/>
  <c r="H1015" i="5"/>
  <c r="I1015" i="5"/>
  <c r="I999" i="5"/>
  <c r="F979" i="5"/>
  <c r="I963" i="5"/>
  <c r="J963" i="5"/>
  <c r="G963" i="5"/>
  <c r="R951" i="5"/>
  <c r="I951" i="5"/>
  <c r="F951" i="5"/>
  <c r="G943" i="5"/>
  <c r="J935" i="5"/>
  <c r="R935" i="5"/>
  <c r="R931" i="5"/>
  <c r="E931" i="5"/>
  <c r="X931" i="5" s="1"/>
  <c r="F931" i="5"/>
  <c r="H931" i="5"/>
  <c r="I931" i="5"/>
  <c r="G931" i="5"/>
  <c r="E927" i="5"/>
  <c r="X927" i="5" s="1"/>
  <c r="R919" i="5"/>
  <c r="G919" i="5"/>
  <c r="H919" i="5"/>
  <c r="I919" i="5"/>
  <c r="J919" i="5"/>
  <c r="F919" i="5"/>
  <c r="E919" i="5"/>
  <c r="X919" i="5" s="1"/>
  <c r="I911" i="5"/>
  <c r="H911" i="5"/>
  <c r="G911" i="5"/>
  <c r="G907" i="5"/>
  <c r="J875" i="5"/>
  <c r="R875" i="5"/>
  <c r="G867" i="5"/>
  <c r="F867" i="5"/>
  <c r="I867" i="5"/>
  <c r="H867" i="5"/>
  <c r="R867" i="5"/>
  <c r="G863" i="5"/>
  <c r="E863" i="5"/>
  <c r="X863" i="5" s="1"/>
  <c r="I863" i="5"/>
  <c r="H863" i="5"/>
  <c r="F863" i="5"/>
  <c r="J863" i="5"/>
  <c r="H851" i="5"/>
  <c r="H847" i="5"/>
  <c r="I831" i="5"/>
  <c r="J823" i="5"/>
  <c r="R823" i="5"/>
  <c r="G815" i="5"/>
  <c r="I811" i="5"/>
  <c r="R803" i="5"/>
  <c r="G803" i="5"/>
  <c r="E803" i="5"/>
  <c r="X803" i="5" s="1"/>
  <c r="F803" i="5"/>
  <c r="H803" i="5"/>
  <c r="I803" i="5"/>
  <c r="I795" i="5"/>
  <c r="H787" i="5"/>
  <c r="G783" i="5"/>
  <c r="R78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H711" i="5"/>
  <c r="F711" i="5"/>
  <c r="E711" i="5"/>
  <c r="X711" i="5" s="1"/>
  <c r="I711" i="5"/>
  <c r="J711" i="5"/>
  <c r="R711" i="5"/>
  <c r="J707" i="5"/>
  <c r="H707" i="5"/>
  <c r="I707" i="5"/>
  <c r="I703" i="5"/>
  <c r="G703" i="5"/>
  <c r="E703" i="5"/>
  <c r="X703" i="5" s="1"/>
  <c r="F703" i="5"/>
  <c r="G671" i="5"/>
  <c r="J671" i="5"/>
  <c r="I671" i="5"/>
  <c r="E671" i="5"/>
  <c r="X671" i="5" s="1"/>
  <c r="H671" i="5"/>
  <c r="F671" i="5"/>
  <c r="R671" i="5"/>
  <c r="J663" i="5"/>
  <c r="E651" i="5"/>
  <c r="X651" i="5" s="1"/>
  <c r="G651" i="5"/>
  <c r="J651" i="5"/>
  <c r="R651" i="5"/>
  <c r="H651" i="5"/>
  <c r="E639" i="5"/>
  <c r="X639" i="5" s="1"/>
  <c r="R631" i="5"/>
  <c r="F631" i="5"/>
  <c r="I631" i="5"/>
  <c r="E631" i="5"/>
  <c r="X631" i="5" s="1"/>
  <c r="H631" i="5"/>
  <c r="J631" i="5"/>
  <c r="I619" i="5"/>
  <c r="J619" i="5"/>
  <c r="E619" i="5"/>
  <c r="X619" i="5" s="1"/>
  <c r="R619" i="5"/>
  <c r="G619" i="5"/>
  <c r="H619" i="5"/>
  <c r="F619" i="5"/>
  <c r="J611" i="5"/>
  <c r="F607" i="5"/>
  <c r="R607" i="5"/>
  <c r="H607" i="5"/>
  <c r="E607" i="5"/>
  <c r="X607" i="5" s="1"/>
  <c r="G599" i="5"/>
  <c r="I599" i="5"/>
  <c r="F599" i="5"/>
  <c r="H599" i="5"/>
  <c r="R599" i="5"/>
  <c r="G591"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H379" i="5"/>
  <c r="E379" i="5"/>
  <c r="X379" i="5" s="1"/>
  <c r="E355" i="5"/>
  <c r="X355" i="5" s="1"/>
  <c r="J355" i="5"/>
  <c r="H355" i="5"/>
  <c r="R355" i="5"/>
  <c r="F355" i="5"/>
  <c r="G355" i="5"/>
  <c r="I355" i="5"/>
  <c r="G339" i="5"/>
  <c r="R339" i="5"/>
  <c r="I339" i="5"/>
  <c r="J315" i="5"/>
  <c r="H315" i="5"/>
  <c r="R315" i="5"/>
  <c r="G315" i="5"/>
  <c r="E315" i="5"/>
  <c r="X315" i="5" s="1"/>
  <c r="I315" i="5"/>
  <c r="R291" i="5"/>
  <c r="I267" i="5"/>
  <c r="R267" i="5"/>
  <c r="J267" i="5"/>
  <c r="G267" i="5"/>
  <c r="E267" i="5"/>
  <c r="X267" i="5" s="1"/>
  <c r="R251" i="5"/>
  <c r="E251" i="5"/>
  <c r="X251" i="5" s="1"/>
  <c r="F251" i="5"/>
  <c r="J251" i="5"/>
  <c r="G251" i="5"/>
  <c r="I251" i="5"/>
  <c r="H251" i="5"/>
  <c r="J243" i="5"/>
  <c r="G235" i="5"/>
  <c r="I235" i="5"/>
  <c r="J235" i="5"/>
  <c r="R211" i="5"/>
  <c r="I211" i="5"/>
  <c r="G211" i="5"/>
  <c r="J211" i="5"/>
  <c r="H211" i="5"/>
  <c r="R195" i="5"/>
  <c r="E195" i="5"/>
  <c r="X195" i="5" s="1"/>
  <c r="G195" i="5"/>
  <c r="F195" i="5"/>
  <c r="I195" i="5"/>
  <c r="J195" i="5"/>
  <c r="X187" i="5"/>
  <c r="R179" i="5"/>
  <c r="X179" i="5"/>
  <c r="R171" i="5"/>
  <c r="X171" i="5"/>
  <c r="R163" i="5"/>
  <c r="X163" i="5"/>
  <c r="R147" i="5"/>
  <c r="X147" i="5"/>
  <c r="I283" i="5"/>
  <c r="E975" i="5"/>
  <c r="X975" i="5" s="1"/>
  <c r="E807" i="5"/>
  <c r="X807" i="5" s="1"/>
  <c r="H967" i="5"/>
  <c r="F267" i="5"/>
  <c r="I927" i="5"/>
  <c r="H535" i="5"/>
  <c r="G711" i="5"/>
  <c r="H775" i="5"/>
  <c r="R735" i="5"/>
  <c r="I607" i="5"/>
  <c r="H439" i="5"/>
  <c r="H935" i="5"/>
  <c r="H267" i="5"/>
  <c r="E235" i="5"/>
  <c r="X235" i="5" s="1"/>
  <c r="J471" i="5"/>
  <c r="R963" i="5"/>
  <c r="R1027" i="5"/>
  <c r="J803" i="5"/>
  <c r="G731" i="5"/>
  <c r="J599" i="5"/>
  <c r="J1003" i="5"/>
  <c r="J607" i="5"/>
  <c r="R863" i="5"/>
  <c r="F339" i="5"/>
  <c r="I371" i="5"/>
  <c r="I411" i="5"/>
  <c r="J455" i="5"/>
  <c r="R575" i="5"/>
  <c r="R611" i="5"/>
  <c r="H663" i="5"/>
  <c r="R707" i="5"/>
  <c r="I783" i="5"/>
  <c r="I823" i="5"/>
  <c r="F823" i="5"/>
  <c r="F831" i="5"/>
  <c r="I935" i="5"/>
  <c r="E1331" i="5"/>
  <c r="X1331" i="5" s="1"/>
  <c r="G403" i="5"/>
  <c r="R995" i="5"/>
  <c r="F315" i="5"/>
  <c r="R967" i="5"/>
  <c r="J519" i="5"/>
  <c r="R927" i="5"/>
  <c r="R703" i="5"/>
  <c r="I403" i="5"/>
  <c r="J567" i="5"/>
  <c r="I651" i="5"/>
  <c r="F911" i="5"/>
  <c r="J931" i="5"/>
  <c r="J1075" i="5"/>
  <c r="G1243" i="5"/>
  <c r="E1315" i="5"/>
  <c r="X1315" i="5" s="1"/>
  <c r="F379"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I2368" i="5"/>
  <c r="J2368" i="5"/>
  <c r="E2368" i="5"/>
  <c r="X2368" i="5" s="1"/>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I1684" i="5"/>
  <c r="G1596" i="5"/>
  <c r="E1596" i="5"/>
  <c r="X1596" i="5" s="1"/>
  <c r="I1296" i="5"/>
  <c r="E1296" i="5"/>
  <c r="X1296" i="5" s="1"/>
  <c r="G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497" i="5"/>
  <c r="F497" i="5"/>
  <c r="E441" i="5"/>
  <c r="X441" i="5" s="1"/>
  <c r="G441" i="5"/>
  <c r="F437" i="5"/>
  <c r="J437" i="5"/>
  <c r="J2234" i="5"/>
  <c r="F2252" i="5"/>
  <c r="I1432" i="5"/>
  <c r="H2424" i="5"/>
  <c r="J2388" i="5"/>
  <c r="E2388" i="5"/>
  <c r="X2388" i="5" s="1"/>
  <c r="I2107" i="5"/>
  <c r="H1879" i="5"/>
  <c r="I1548" i="5"/>
  <c r="E1879" i="5"/>
  <c r="X1879" i="5" s="1"/>
  <c r="R2363" i="5"/>
  <c r="H2123" i="5"/>
  <c r="G1548" i="5"/>
  <c r="R1234" i="5"/>
  <c r="H1070" i="5"/>
  <c r="R277" i="5"/>
  <c r="J539" i="5"/>
  <c r="J545" i="5"/>
  <c r="F301" i="5"/>
  <c r="G389" i="5"/>
  <c r="H205" i="5"/>
  <c r="H237" i="5"/>
  <c r="F493" i="5"/>
  <c r="I521" i="5"/>
  <c r="H1039" i="5"/>
  <c r="E2407" i="5"/>
  <c r="X2407" i="5" s="1"/>
  <c r="J349" i="5"/>
  <c r="G341" i="5"/>
  <c r="I437" i="5"/>
  <c r="H253" i="5"/>
  <c r="E285" i="5"/>
  <c r="X285" i="5" s="1"/>
  <c r="F365" i="5"/>
  <c r="J443" i="5"/>
  <c r="R453" i="5"/>
  <c r="G475" i="5"/>
  <c r="R1684" i="5"/>
  <c r="H1844" i="5"/>
  <c r="H1296" i="5"/>
  <c r="H1596" i="5"/>
  <c r="J301" i="5"/>
  <c r="X165" i="5"/>
  <c r="E269" i="5"/>
  <c r="X269" i="5" s="1"/>
  <c r="H1016" i="5"/>
  <c r="I984" i="5"/>
  <c r="G904" i="5"/>
  <c r="E712" i="5"/>
  <c r="X712" i="5" s="1"/>
  <c r="J996" i="5"/>
  <c r="J732" i="5"/>
  <c r="G576" i="5"/>
  <c r="E608" i="5"/>
  <c r="X608" i="5" s="1"/>
  <c r="G664" i="5"/>
  <c r="I712"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J2324" i="5"/>
  <c r="G2232" i="5"/>
  <c r="R2232" i="5"/>
  <c r="F2232" i="5"/>
  <c r="F2196" i="5"/>
  <c r="I2196" i="5"/>
  <c r="H2196" i="5"/>
  <c r="G2196" i="5"/>
  <c r="J2192" i="5"/>
  <c r="R2192" i="5"/>
  <c r="I2192" i="5"/>
  <c r="I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I2400" i="5"/>
  <c r="H2400" i="5"/>
  <c r="E1332" i="5"/>
  <c r="X1332" i="5" s="1"/>
  <c r="E2406" i="5"/>
  <c r="X2406" i="5" s="1"/>
  <c r="H2476" i="5"/>
  <c r="H2192" i="5"/>
  <c r="H1924" i="5"/>
  <c r="R2178" i="5"/>
  <c r="H1303"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X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R876"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08" i="5"/>
  <c r="E808" i="5"/>
  <c r="X808" i="5" s="1"/>
  <c r="J808" i="5"/>
  <c r="G808" i="5"/>
  <c r="F800" i="5"/>
  <c r="I800" i="5"/>
  <c r="J800" i="5"/>
  <c r="E792" i="5"/>
  <c r="X792" i="5" s="1"/>
  <c r="F792" i="5"/>
  <c r="J792" i="5"/>
  <c r="R792" i="5"/>
  <c r="H792" i="5"/>
  <c r="R784" i="5"/>
  <c r="I784" i="5"/>
  <c r="G784" i="5"/>
  <c r="J784" i="5"/>
  <c r="F784" i="5"/>
  <c r="J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J612" i="5"/>
  <c r="F596" i="5"/>
  <c r="G596" i="5"/>
  <c r="J596" i="5"/>
  <c r="H596" i="5"/>
  <c r="E596" i="5"/>
  <c r="X596" i="5" s="1"/>
  <c r="I596" i="5"/>
  <c r="R580" i="5"/>
  <c r="H580" i="5"/>
  <c r="F564" i="5"/>
  <c r="I564" i="5"/>
  <c r="E564" i="5"/>
  <c r="X564" i="5" s="1"/>
  <c r="R564" i="5"/>
  <c r="I507" i="5"/>
  <c r="J507" i="5"/>
  <c r="R427" i="5"/>
  <c r="J427" i="5"/>
  <c r="H427" i="5"/>
  <c r="J413" i="5"/>
  <c r="R413" i="5"/>
  <c r="E413" i="5"/>
  <c r="X413" i="5" s="1"/>
  <c r="I325" i="5"/>
  <c r="F325" i="5"/>
  <c r="F245" i="5"/>
  <c r="J245" i="5"/>
  <c r="F221" i="5"/>
  <c r="H221" i="5"/>
  <c r="I509" i="5"/>
  <c r="J509" i="5"/>
  <c r="H469" i="5"/>
  <c r="J469" i="5"/>
  <c r="E469" i="5"/>
  <c r="X469" i="5" s="1"/>
  <c r="G253" i="5"/>
  <c r="E237" i="5"/>
  <c r="X237" i="5" s="1"/>
  <c r="E309" i="5"/>
  <c r="X309" i="5" s="1"/>
  <c r="R507" i="5"/>
  <c r="R405" i="5"/>
  <c r="G545" i="5"/>
  <c r="R509" i="5"/>
  <c r="E341" i="5"/>
  <c r="X341" i="5" s="1"/>
  <c r="G445" i="5"/>
  <c r="F441" i="5"/>
  <c r="H213" i="5"/>
  <c r="J441" i="5"/>
  <c r="E325" i="5"/>
  <c r="X325" i="5" s="1"/>
  <c r="E197" i="5"/>
  <c r="X197" i="5" s="1"/>
  <c r="R149" i="5"/>
  <c r="X173" i="5"/>
  <c r="J205" i="5"/>
  <c r="G229" i="5"/>
  <c r="I229" i="5"/>
  <c r="R237" i="5"/>
  <c r="E277" i="5"/>
  <c r="X277" i="5" s="1"/>
  <c r="E317" i="5"/>
  <c r="X317" i="5" s="1"/>
  <c r="H317" i="5"/>
  <c r="I333" i="5"/>
  <c r="E405" i="5"/>
  <c r="X405" i="5" s="1"/>
  <c r="R469" i="5"/>
  <c r="J491" i="5"/>
  <c r="I491" i="5"/>
  <c r="F507" i="5"/>
  <c r="F513" i="5"/>
  <c r="R521" i="5"/>
  <c r="H521" i="5"/>
  <c r="E545" i="5"/>
  <c r="X545" i="5" s="1"/>
  <c r="R357" i="5"/>
  <c r="I357" i="5"/>
  <c r="R389" i="5"/>
  <c r="I301" i="5"/>
  <c r="J221" i="5"/>
  <c r="E245" i="5"/>
  <c r="X245" i="5" s="1"/>
  <c r="I197" i="5"/>
  <c r="F189" i="5"/>
  <c r="F253" i="5"/>
  <c r="J253" i="5"/>
  <c r="E261" i="5"/>
  <c r="X261" i="5" s="1"/>
  <c r="F285" i="5"/>
  <c r="I309" i="5"/>
  <c r="E349" i="5"/>
  <c r="X349" i="5" s="1"/>
  <c r="I365" i="5"/>
  <c r="R397" i="5"/>
  <c r="G397" i="5"/>
  <c r="I443" i="5"/>
  <c r="H443" i="5"/>
  <c r="J459" i="5"/>
  <c r="G459" i="5"/>
  <c r="J475" i="5"/>
  <c r="F539" i="5"/>
  <c r="H1684" i="5"/>
  <c r="F1916" i="5"/>
  <c r="G1900" i="5"/>
  <c r="F1052" i="5"/>
  <c r="G1692" i="5"/>
  <c r="E1900" i="5"/>
  <c r="X1900" i="5" s="1"/>
  <c r="G1296" i="5"/>
  <c r="I1524" i="5"/>
  <c r="I1532" i="5"/>
  <c r="H1692" i="5"/>
  <c r="J1180" i="5"/>
  <c r="E1336" i="5"/>
  <c r="X1336" i="5" s="1"/>
  <c r="I349" i="5"/>
  <c r="J425" i="5"/>
  <c r="J213" i="5"/>
  <c r="H197" i="5"/>
  <c r="J237" i="5"/>
  <c r="H269" i="5"/>
  <c r="E365" i="5"/>
  <c r="X365" i="5" s="1"/>
  <c r="G457" i="5"/>
  <c r="H545" i="5"/>
  <c r="G1064" i="5"/>
  <c r="H748" i="5"/>
  <c r="E1128" i="5"/>
  <c r="X1128" i="5" s="1"/>
  <c r="R996" i="5"/>
  <c r="F780" i="5"/>
  <c r="G792" i="5"/>
  <c r="G648" i="5"/>
  <c r="G668" i="5"/>
  <c r="H704" i="5"/>
  <c r="E996" i="5"/>
  <c r="X996" i="5" s="1"/>
  <c r="E523" i="5"/>
  <c r="X523" i="5" s="1"/>
  <c r="G628" i="5"/>
  <c r="J704" i="5"/>
  <c r="G748" i="5"/>
  <c r="J756" i="5"/>
  <c r="E784" i="5"/>
  <c r="X784" i="5" s="1"/>
  <c r="F808" i="5"/>
  <c r="F844" i="5"/>
  <c r="E884" i="5"/>
  <c r="X884" i="5" s="1"/>
  <c r="I976" i="5"/>
  <c r="I1272" i="5"/>
  <c r="I960" i="5"/>
  <c r="R2012" i="5"/>
  <c r="F2012" i="5"/>
  <c r="J2012" i="5"/>
  <c r="H1996" i="5"/>
  <c r="R1996" i="5"/>
  <c r="R1984" i="5"/>
  <c r="J1984" i="5"/>
  <c r="I1984" i="5"/>
  <c r="J1964" i="5"/>
  <c r="I1964" i="5"/>
  <c r="I1944" i="5"/>
  <c r="F1944" i="5"/>
  <c r="I1892" i="5"/>
  <c r="H1892" i="5"/>
  <c r="F1892" i="5"/>
  <c r="E1892" i="5"/>
  <c r="X1892" i="5" s="1"/>
  <c r="J1892" i="5"/>
  <c r="R1892" i="5"/>
  <c r="E1860" i="5"/>
  <c r="X1860" i="5" s="1"/>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I920" i="5"/>
  <c r="H920" i="5"/>
  <c r="J904" i="5"/>
  <c r="R904" i="5"/>
  <c r="F904" i="5"/>
  <c r="I904" i="5"/>
  <c r="H904" i="5"/>
  <c r="H896" i="5"/>
  <c r="G896" i="5"/>
  <c r="J896" i="5"/>
  <c r="R896" i="5"/>
  <c r="I896" i="5"/>
  <c r="F896"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J824" i="5"/>
  <c r="E824" i="5"/>
  <c r="X824" i="5" s="1"/>
  <c r="R820" i="5"/>
  <c r="I820" i="5"/>
  <c r="H820" i="5"/>
  <c r="J820" i="5"/>
  <c r="J804" i="5"/>
  <c r="F804" i="5"/>
  <c r="I804" i="5"/>
  <c r="E804" i="5"/>
  <c r="X804" i="5" s="1"/>
  <c r="H804" i="5"/>
  <c r="J796" i="5"/>
  <c r="I796" i="5"/>
  <c r="E780" i="5"/>
  <c r="X780" i="5" s="1"/>
  <c r="J780" i="5"/>
  <c r="I780" i="5"/>
  <c r="G780" i="5"/>
  <c r="H772" i="5"/>
  <c r="G772" i="5"/>
  <c r="J772" i="5"/>
  <c r="F772" i="5"/>
  <c r="I772" i="5"/>
  <c r="R772" i="5"/>
  <c r="E768" i="5"/>
  <c r="X768" i="5" s="1"/>
  <c r="G768" i="5"/>
  <c r="H768" i="5"/>
  <c r="F768" i="5"/>
  <c r="R768" i="5"/>
  <c r="R752" i="5"/>
  <c r="J752" i="5"/>
  <c r="E752" i="5"/>
  <c r="X752" i="5" s="1"/>
  <c r="I752" i="5"/>
  <c r="R744" i="5"/>
  <c r="G744" i="5"/>
  <c r="J744" i="5"/>
  <c r="G736" i="5"/>
  <c r="I736" i="5"/>
  <c r="F728" i="5"/>
  <c r="F708" i="5"/>
  <c r="E708" i="5"/>
  <c r="X708" i="5" s="1"/>
  <c r="R708" i="5"/>
  <c r="I708" i="5"/>
  <c r="J708" i="5"/>
  <c r="G700" i="5"/>
  <c r="F700" i="5"/>
  <c r="E700" i="5"/>
  <c r="X700" i="5" s="1"/>
  <c r="G688" i="5"/>
  <c r="R672" i="5"/>
  <c r="H672" i="5"/>
  <c r="I672" i="5"/>
  <c r="E664" i="5"/>
  <c r="X664" i="5" s="1"/>
  <c r="J664" i="5"/>
  <c r="R664" i="5"/>
  <c r="R660" i="5"/>
  <c r="F660" i="5"/>
  <c r="H660" i="5"/>
  <c r="G652" i="5"/>
  <c r="H652" i="5"/>
  <c r="E652" i="5"/>
  <c r="X652" i="5" s="1"/>
  <c r="G632" i="5"/>
  <c r="F632" i="5"/>
  <c r="E632" i="5"/>
  <c r="X632" i="5" s="1"/>
  <c r="R632" i="5"/>
  <c r="J632" i="5"/>
  <c r="I632" i="5"/>
  <c r="F624" i="5"/>
  <c r="J624" i="5"/>
  <c r="I624" i="5"/>
  <c r="G624" i="5"/>
  <c r="I608" i="5"/>
  <c r="J608" i="5"/>
  <c r="H608" i="5"/>
  <c r="F608" i="5"/>
  <c r="G608" i="5"/>
  <c r="E592" i="5"/>
  <c r="X592" i="5" s="1"/>
  <c r="G592" i="5"/>
  <c r="I592" i="5"/>
  <c r="J592" i="5"/>
  <c r="I576" i="5"/>
  <c r="H576" i="5"/>
  <c r="F576" i="5"/>
  <c r="E576" i="5"/>
  <c r="X576" i="5" s="1"/>
  <c r="R576" i="5"/>
  <c r="H555" i="5"/>
  <c r="I555" i="5"/>
  <c r="R555" i="5"/>
  <c r="J555" i="5"/>
  <c r="I373" i="5"/>
  <c r="G373" i="5"/>
  <c r="H341" i="5"/>
  <c r="R341" i="5"/>
  <c r="E557" i="5"/>
  <c r="X557" i="5" s="1"/>
  <c r="G557" i="5"/>
  <c r="E553" i="5"/>
  <c r="X553" i="5" s="1"/>
  <c r="H441" i="5"/>
  <c r="R441" i="5"/>
  <c r="E507" i="5"/>
  <c r="X507" i="5" s="1"/>
  <c r="J261" i="5"/>
  <c r="E229" i="5"/>
  <c r="X229" i="5" s="1"/>
  <c r="R349" i="5"/>
  <c r="F381" i="5"/>
  <c r="E555" i="5"/>
  <c r="X555" i="5" s="1"/>
  <c r="J523" i="5"/>
  <c r="R557" i="5"/>
  <c r="I497" i="5"/>
  <c r="I427" i="5"/>
  <c r="G221" i="5"/>
  <c r="R457" i="5"/>
  <c r="R293" i="5"/>
  <c r="X157" i="5"/>
  <c r="R173" i="5"/>
  <c r="G205" i="5"/>
  <c r="F229" i="5"/>
  <c r="F277" i="5"/>
  <c r="R317" i="5"/>
  <c r="J317" i="5"/>
  <c r="J333" i="5"/>
  <c r="F405" i="5"/>
  <c r="G469" i="5"/>
  <c r="G491" i="5"/>
  <c r="E493" i="5"/>
  <c r="X493" i="5" s="1"/>
  <c r="H507" i="5"/>
  <c r="G521" i="5"/>
  <c r="E473" i="5"/>
  <c r="X473" i="5" s="1"/>
  <c r="H509" i="5"/>
  <c r="R213" i="5"/>
  <c r="F457" i="5"/>
  <c r="H437" i="5"/>
  <c r="I221" i="5"/>
  <c r="R181" i="5"/>
  <c r="G523" i="5"/>
  <c r="F197" i="5"/>
  <c r="I189" i="5"/>
  <c r="J189" i="5"/>
  <c r="R253" i="5"/>
  <c r="I285" i="5"/>
  <c r="I341" i="5"/>
  <c r="J365" i="5"/>
  <c r="H373" i="5"/>
  <c r="R443" i="5"/>
  <c r="I459" i="5"/>
  <c r="I475" i="5"/>
  <c r="G539" i="5"/>
  <c r="E1956" i="5"/>
  <c r="X1956" i="5" s="1"/>
  <c r="I1956" i="5"/>
  <c r="E1052" i="5"/>
  <c r="X1052" i="5" s="1"/>
  <c r="I1556" i="5"/>
  <c r="E1684" i="5"/>
  <c r="X1684" i="5" s="1"/>
  <c r="J1900" i="5"/>
  <c r="R1916" i="5"/>
  <c r="R1956" i="5"/>
  <c r="F1444" i="5"/>
  <c r="F1532" i="5"/>
  <c r="F1692" i="5"/>
  <c r="J285" i="5"/>
  <c r="R437" i="5"/>
  <c r="J457" i="5"/>
  <c r="G509" i="5"/>
  <c r="H325" i="5"/>
  <c r="G1248" i="5"/>
  <c r="G213" i="5"/>
  <c r="I245" i="5"/>
  <c r="I441" i="5"/>
  <c r="H457" i="5"/>
  <c r="R1064" i="5"/>
  <c r="R1180" i="5"/>
  <c r="G1336" i="5"/>
  <c r="F960" i="5"/>
  <c r="G660" i="5"/>
  <c r="G820" i="5"/>
  <c r="E920" i="5"/>
  <c r="X920" i="5" s="1"/>
  <c r="R800" i="5"/>
  <c r="I664" i="5"/>
  <c r="I684" i="5"/>
  <c r="J768" i="5"/>
  <c r="E836" i="5"/>
  <c r="X836" i="5" s="1"/>
  <c r="H632" i="5"/>
  <c r="H848" i="5"/>
  <c r="I732" i="5"/>
  <c r="J672" i="5"/>
  <c r="J1000" i="5"/>
  <c r="H752" i="5"/>
  <c r="H708" i="5"/>
  <c r="I523" i="5"/>
  <c r="I1016" i="5"/>
  <c r="R804" i="5"/>
  <c r="H664" i="5"/>
  <c r="G564" i="5"/>
  <c r="H592" i="5"/>
  <c r="F628" i="5"/>
  <c r="F648" i="5"/>
  <c r="E660" i="5"/>
  <c r="X660" i="5" s="1"/>
  <c r="E672" i="5"/>
  <c r="X672" i="5" s="1"/>
  <c r="F688" i="5"/>
  <c r="H700" i="5"/>
  <c r="G732" i="5"/>
  <c r="E748" i="5"/>
  <c r="X748" i="5" s="1"/>
  <c r="I756" i="5"/>
  <c r="E772" i="5"/>
  <c r="X772" i="5" s="1"/>
  <c r="H784" i="5"/>
  <c r="I792" i="5"/>
  <c r="I808" i="5"/>
  <c r="E820" i="5"/>
  <c r="X820" i="5" s="1"/>
  <c r="G836" i="5"/>
  <c r="R880" i="5"/>
  <c r="I956" i="5"/>
  <c r="G1004" i="5"/>
  <c r="G620" i="5"/>
  <c r="G1352" i="5"/>
  <c r="G804" i="5"/>
  <c r="E1800" i="5"/>
  <c r="X1800" i="5" s="1"/>
  <c r="H1888" i="5"/>
  <c r="E1504" i="5"/>
  <c r="X1504" i="5" s="1"/>
  <c r="I1304" i="5"/>
  <c r="J1280" i="5"/>
  <c r="F1996" i="5"/>
  <c r="F213"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I1784" i="5"/>
  <c r="E1784" i="5"/>
  <c r="X1784" i="5" s="1"/>
  <c r="J1784" i="5"/>
  <c r="J1780" i="5"/>
  <c r="G1780" i="5"/>
  <c r="F1780" i="5"/>
  <c r="R1780" i="5"/>
  <c r="J1776" i="5"/>
  <c r="H1776" i="5"/>
  <c r="F1776" i="5"/>
  <c r="R1776" i="5"/>
  <c r="E1764" i="5"/>
  <c r="X1764" i="5" s="1"/>
  <c r="F1764" i="5"/>
  <c r="R1764" i="5"/>
  <c r="E1740" i="5"/>
  <c r="X1740" i="5" s="1"/>
  <c r="F1740" i="5"/>
  <c r="R1736" i="5"/>
  <c r="H1736"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X16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R148"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R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G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X175" i="5"/>
  <c r="F1565" i="5"/>
  <c r="G1825" i="5"/>
  <c r="H1825" i="5"/>
  <c r="R1557" i="5"/>
  <c r="J1825" i="5"/>
  <c r="F2245" i="5"/>
  <c r="F303" i="5"/>
  <c r="F1653" i="5"/>
  <c r="F1989" i="5"/>
  <c r="R949" i="5"/>
  <c r="F701" i="5"/>
  <c r="R2441" i="5"/>
  <c r="R2353" i="5"/>
  <c r="E1761" i="5"/>
  <c r="X1761" i="5" s="1"/>
  <c r="J965" i="5"/>
  <c r="E793" i="5"/>
  <c r="X793" i="5" s="1"/>
  <c r="I399" i="5"/>
  <c r="I319" i="5"/>
  <c r="H593" i="5"/>
  <c r="H925" i="5"/>
  <c r="E569" i="5"/>
  <c r="X569" i="5" s="1"/>
  <c r="G1565" i="5"/>
  <c r="X159" i="5"/>
  <c r="H303" i="5"/>
  <c r="I375" i="5"/>
  <c r="H605" i="5"/>
  <c r="G717" i="5"/>
  <c r="I785" i="5"/>
  <c r="H949" i="5"/>
  <c r="E1245" i="5"/>
  <c r="X1245" i="5" s="1"/>
  <c r="R2101" i="5"/>
  <c r="J2317" i="5"/>
  <c r="E2353" i="5"/>
  <c r="X2353" i="5" s="1"/>
  <c r="F319" i="5"/>
  <c r="H1413"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G1473" i="5"/>
  <c r="F1105" i="5"/>
  <c r="H2433" i="5"/>
  <c r="I1637" i="5"/>
  <c r="H1173" i="5"/>
  <c r="E1377" i="5"/>
  <c r="X1377" i="5" s="1"/>
  <c r="X183" i="5"/>
  <c r="F657" i="5"/>
  <c r="F793" i="5"/>
  <c r="F399" i="5"/>
  <c r="H1573" i="5"/>
  <c r="J937" i="5"/>
  <c r="G1445" i="5"/>
  <c r="R159" i="5"/>
  <c r="G327" i="5"/>
  <c r="G685" i="5"/>
  <c r="E757" i="5"/>
  <c r="X757" i="5" s="1"/>
  <c r="E801" i="5"/>
  <c r="X801" i="5" s="1"/>
  <c r="F877" i="5"/>
  <c r="R1109" i="5"/>
  <c r="F1125" i="5"/>
  <c r="H1325" i="5"/>
  <c r="E1353" i="5"/>
  <c r="X1353" i="5" s="1"/>
  <c r="H1385" i="5"/>
  <c r="R1629" i="5"/>
  <c r="R1677" i="5"/>
  <c r="I1797" i="5"/>
  <c r="H1873" i="5"/>
  <c r="R2057" i="5"/>
  <c r="E2037" i="5"/>
  <c r="X2037" i="5" s="1"/>
  <c r="G2325" i="5"/>
  <c r="G1141" i="5"/>
  <c r="G873" i="5"/>
  <c r="R789" i="5"/>
  <c r="J657" i="5"/>
  <c r="H1453" i="5"/>
  <c r="F829" i="5"/>
  <c r="I1945"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G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I1185" i="5"/>
  <c r="R1185" i="5"/>
  <c r="F1185" i="5"/>
  <c r="J1185" i="5"/>
  <c r="G1185" i="5"/>
  <c r="E1169" i="5"/>
  <c r="X1169" i="5" s="1"/>
  <c r="G1129" i="5"/>
  <c r="H1129" i="5"/>
  <c r="I1129" i="5"/>
  <c r="J1129" i="5"/>
  <c r="R1129" i="5"/>
  <c r="E1117" i="5"/>
  <c r="X1117" i="5" s="1"/>
  <c r="J1117" i="5"/>
  <c r="J1097" i="5"/>
  <c r="E1097" i="5"/>
  <c r="X1097" i="5" s="1"/>
  <c r="F1097" i="5"/>
  <c r="R1097"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R183" i="5"/>
  <c r="X151" i="5"/>
  <c r="R151" i="5"/>
  <c r="I1106" i="5"/>
  <c r="R2141" i="5"/>
  <c r="G1949" i="5"/>
  <c r="G1597" i="5"/>
  <c r="R1050" i="5"/>
  <c r="J1612"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I263" i="5"/>
  <c r="E303" i="5"/>
  <c r="X303" i="5" s="1"/>
  <c r="F327" i="5"/>
  <c r="J431" i="5"/>
  <c r="G605" i="5"/>
  <c r="F685" i="5"/>
  <c r="E717" i="5"/>
  <c r="X717" i="5" s="1"/>
  <c r="E785" i="5"/>
  <c r="X785" i="5" s="1"/>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X156" i="5"/>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206" i="5"/>
  <c r="J206" i="5"/>
  <c r="R467" i="5"/>
  <c r="J233" i="5"/>
  <c r="G1424" i="5"/>
  <c r="F1392" i="5"/>
  <c r="F1360" i="5"/>
  <c r="J1351" i="5"/>
  <c r="I2274" i="5"/>
  <c r="R1260" i="5"/>
  <c r="J1223" i="5"/>
  <c r="J1630" i="5"/>
  <c r="H1160" i="5"/>
  <c r="E1374" i="5"/>
  <c r="X1374" i="5" s="1"/>
  <c r="I233"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X186" i="5"/>
  <c r="R186" i="5"/>
  <c r="X180" i="5"/>
  <c r="R180" i="5"/>
  <c r="X174" i="5"/>
  <c r="R174" i="5"/>
  <c r="X150" i="5"/>
  <c r="R150" i="5"/>
  <c r="R2354" i="5"/>
  <c r="R2466" i="5"/>
  <c r="J2446" i="5"/>
  <c r="F1239" i="5"/>
  <c r="G547" i="5"/>
  <c r="R499" i="5"/>
  <c r="R531" i="5"/>
  <c r="J531" i="5"/>
  <c r="G209" i="5"/>
  <c r="E225" i="5"/>
  <c r="X225" i="5" s="1"/>
  <c r="R273" i="5"/>
  <c r="I289" i="5"/>
  <c r="H313" i="5"/>
  <c r="I409" i="5"/>
  <c r="F409" i="5"/>
  <c r="F451" i="5"/>
  <c r="H499" i="5"/>
  <c r="I385" i="5"/>
  <c r="E233" i="5"/>
  <c r="X233" i="5" s="1"/>
  <c r="F483" i="5"/>
  <c r="H217" i="5"/>
  <c r="R321" i="5"/>
  <c r="I354" i="5"/>
  <c r="G1542" i="5"/>
  <c r="I1158" i="5"/>
  <c r="G1886" i="5"/>
  <c r="H1762" i="5"/>
  <c r="E1014" i="5"/>
  <c r="X1014" i="5" s="1"/>
  <c r="H934" i="5"/>
  <c r="H706" i="5"/>
  <c r="F574" i="5"/>
  <c r="F878" i="5"/>
  <c r="J982" i="5"/>
  <c r="G1610" i="5"/>
  <c r="H1610" i="5"/>
  <c r="I810" i="5"/>
  <c r="I1762" i="5"/>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I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F1378" i="5"/>
  <c r="H1378" i="5"/>
  <c r="J1378" i="5"/>
  <c r="G1378" i="5"/>
  <c r="R1378" i="5"/>
  <c r="I1378" i="5"/>
  <c r="E1378" i="5"/>
  <c r="X1378" i="5" s="1"/>
  <c r="J1346" i="5"/>
  <c r="H1346" i="5"/>
  <c r="I1322" i="5"/>
  <c r="E1322" i="5"/>
  <c r="X1322" i="5" s="1"/>
  <c r="G1298" i="5"/>
  <c r="R1298" i="5"/>
  <c r="F1298" i="5"/>
  <c r="J1298" i="5"/>
  <c r="E1298" i="5"/>
  <c r="X1298" i="5" s="1"/>
  <c r="H1298" i="5"/>
  <c r="I1298" i="5"/>
  <c r="H1286" i="5"/>
  <c r="F1286" i="5"/>
  <c r="R1286" i="5"/>
  <c r="G1286" i="5"/>
  <c r="J1286" i="5"/>
  <c r="R1274" i="5"/>
  <c r="J1262" i="5"/>
  <c r="G1262" i="5"/>
  <c r="E1262" i="5"/>
  <c r="X1262" i="5" s="1"/>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I966" i="5"/>
  <c r="R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F2354" i="5"/>
  <c r="G1108" i="5"/>
  <c r="I1108" i="5"/>
  <c r="R2478" i="5"/>
  <c r="H2446" i="5"/>
  <c r="F361" i="5"/>
  <c r="H409" i="5"/>
  <c r="J547" i="5"/>
  <c r="H467" i="5"/>
  <c r="G385" i="5"/>
  <c r="R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R1646" i="5"/>
  <c r="E1814" i="5"/>
  <c r="X1814" i="5" s="1"/>
  <c r="R1926" i="5"/>
  <c r="R1982" i="5"/>
  <c r="J1706" i="5"/>
  <c r="F1618" i="5"/>
  <c r="J1538"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I1518"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R902" i="5"/>
  <c r="F894"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R702" i="5"/>
  <c r="J698" i="5"/>
  <c r="F698" i="5"/>
  <c r="E698" i="5"/>
  <c r="X698" i="5" s="1"/>
  <c r="G698" i="5"/>
  <c r="R698" i="5"/>
  <c r="H698" i="5"/>
  <c r="I698" i="5"/>
  <c r="F690" i="5"/>
  <c r="I690" i="5"/>
  <c r="R690" i="5"/>
  <c r="J690" i="5"/>
  <c r="H690" i="5"/>
  <c r="G690" i="5"/>
  <c r="E690" i="5"/>
  <c r="X690" i="5" s="1"/>
  <c r="H686"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J622" i="5"/>
  <c r="E622" i="5"/>
  <c r="X622" i="5" s="1"/>
  <c r="G622" i="5"/>
  <c r="I622" i="5"/>
  <c r="F622" i="5"/>
  <c r="H622" i="5"/>
  <c r="R622" i="5"/>
  <c r="J610" i="5"/>
  <c r="I610" i="5"/>
  <c r="E610" i="5"/>
  <c r="X610" i="5" s="1"/>
  <c r="R610" i="5"/>
  <c r="G610" i="5"/>
  <c r="H610" i="5"/>
  <c r="F610" i="5"/>
  <c r="J602" i="5"/>
  <c r="I602" i="5"/>
  <c r="E602" i="5"/>
  <c r="X602" i="5" s="1"/>
  <c r="H602" i="5"/>
  <c r="G602" i="5"/>
  <c r="F602" i="5"/>
  <c r="H590" i="5"/>
  <c r="E590" i="5"/>
  <c r="X590" i="5" s="1"/>
  <c r="G590" i="5"/>
  <c r="I590" i="5"/>
  <c r="F590" i="5"/>
  <c r="J590" i="5"/>
  <c r="R590" i="5"/>
  <c r="H582" i="5"/>
  <c r="G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R185" i="5"/>
  <c r="X169" i="5"/>
  <c r="R169" i="5"/>
  <c r="R161" i="5"/>
  <c r="R153" i="5"/>
  <c r="X153"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I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G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X188" i="5"/>
  <c r="R188" i="5"/>
  <c r="X184" i="5"/>
  <c r="R184" i="5"/>
  <c r="R182" i="5"/>
  <c r="X182" i="5"/>
  <c r="X178" i="5"/>
  <c r="R176" i="5"/>
  <c r="X176" i="5"/>
  <c r="X172" i="5"/>
  <c r="R172" i="5"/>
  <c r="X168" i="5"/>
  <c r="R168" i="5"/>
  <c r="R162" i="5"/>
  <c r="X162" i="5"/>
  <c r="R152" i="5"/>
  <c r="X152" i="5"/>
  <c r="R146" i="5"/>
  <c r="F2334" i="5"/>
  <c r="G2354" i="5"/>
  <c r="F2274" i="5"/>
  <c r="E1239" i="5"/>
  <c r="X1239" i="5" s="1"/>
  <c r="E1108" i="5"/>
  <c r="X1108" i="5" s="1"/>
  <c r="G2446" i="5"/>
  <c r="R2334" i="5"/>
  <c r="G2338" i="5"/>
  <c r="J2338" i="5"/>
  <c r="J2466" i="5"/>
  <c r="F2466" i="5"/>
  <c r="E2274" i="5"/>
  <c r="X2274" i="5" s="1"/>
  <c r="J1239" i="5"/>
  <c r="G2478" i="5"/>
  <c r="H2334" i="5"/>
  <c r="E2354" i="5"/>
  <c r="X2354" i="5" s="1"/>
  <c r="H2338" i="5"/>
  <c r="J2274" i="5"/>
  <c r="F1108" i="5"/>
  <c r="E2478" i="5"/>
  <c r="X2478" i="5" s="1"/>
  <c r="I2446" i="5"/>
  <c r="I305" i="5"/>
  <c r="G419" i="5"/>
  <c r="E217" i="5"/>
  <c r="X217" i="5" s="1"/>
  <c r="I451" i="5"/>
  <c r="R369" i="5"/>
  <c r="J281" i="5"/>
  <c r="R281" i="5"/>
  <c r="I483" i="5"/>
  <c r="H193" i="5"/>
  <c r="R329" i="5"/>
  <c r="G193" i="5"/>
  <c r="X161" i="5"/>
  <c r="E209" i="5"/>
  <c r="X209" i="5" s="1"/>
  <c r="J225" i="5"/>
  <c r="I273" i="5"/>
  <c r="E289" i="5"/>
  <c r="X289" i="5" s="1"/>
  <c r="F305" i="5"/>
  <c r="F313" i="5"/>
  <c r="E409" i="5"/>
  <c r="X409" i="5" s="1"/>
  <c r="I547" i="5"/>
  <c r="R297" i="5"/>
  <c r="I531" i="5"/>
  <c r="I201" i="5"/>
  <c r="G265" i="5"/>
  <c r="F337" i="5"/>
  <c r="J345" i="5"/>
  <c r="H361" i="5"/>
  <c r="R393" i="5"/>
  <c r="G1394" i="5"/>
  <c r="I1074" i="5"/>
  <c r="E1646" i="5"/>
  <c r="X1646" i="5" s="1"/>
  <c r="R290" i="5"/>
  <c r="J546" i="5"/>
  <c r="J198" i="5"/>
  <c r="G258" i="5"/>
  <c r="F394" i="5"/>
  <c r="F1566" i="5"/>
  <c r="E1286" i="5"/>
  <c r="X1286" i="5" s="1"/>
  <c r="I1510" i="5"/>
  <c r="R1966" i="5"/>
  <c r="H1102" i="5"/>
  <c r="I1286" i="5"/>
  <c r="G1462" i="5"/>
  <c r="H1550" i="5"/>
  <c r="F1678" i="5"/>
  <c r="R1726" i="5"/>
  <c r="J1774" i="5"/>
  <c r="J1838" i="5"/>
  <c r="H1934" i="5"/>
  <c r="E1998" i="5"/>
  <c r="X1998" i="5" s="1"/>
  <c r="G1922" i="5"/>
  <c r="F714" i="5"/>
  <c r="G1946" i="5"/>
  <c r="I1586" i="5"/>
  <c r="H814" i="5"/>
  <c r="I950" i="5"/>
  <c r="G1602" i="5"/>
  <c r="F1386" i="5"/>
  <c r="R1930" i="5"/>
  <c r="R1370" i="5"/>
  <c r="H1538" i="5"/>
  <c r="J1594" i="5"/>
  <c r="J1674" i="5"/>
  <c r="F870" i="5"/>
  <c r="I1014" i="5"/>
  <c r="F794" i="5"/>
  <c r="E566" i="5"/>
  <c r="X566" i="5" s="1"/>
  <c r="H1586" i="5"/>
  <c r="J834" i="5"/>
  <c r="I794" i="5"/>
  <c r="F435" i="5"/>
  <c r="J451" i="5"/>
  <c r="R602" i="5"/>
  <c r="H614" i="5"/>
  <c r="G750" i="5"/>
  <c r="E978" i="5"/>
  <c r="X978" i="5" s="1"/>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J2441" i="5"/>
  <c r="I2433" i="5"/>
  <c r="E2433" i="5"/>
  <c r="X2433" i="5" s="1"/>
  <c r="F2425" i="5"/>
  <c r="J2425" i="5"/>
  <c r="R2417" i="5"/>
  <c r="F2385" i="5"/>
  <c r="I2385" i="5"/>
  <c r="R2373" i="5"/>
  <c r="J2369" i="5"/>
  <c r="H2369" i="5"/>
  <c r="J2365" i="5"/>
  <c r="R2365" i="5"/>
  <c r="E2357" i="5"/>
  <c r="X2357" i="5" s="1"/>
  <c r="R2345" i="5"/>
  <c r="H2345" i="5"/>
  <c r="H2337" i="5"/>
  <c r="F2337" i="5"/>
  <c r="H2333" i="5"/>
  <c r="AB2333" i="5"/>
  <c r="R2329" i="5"/>
  <c r="E2329" i="5"/>
  <c r="X2329" i="5" s="1"/>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G805" i="5"/>
  <c r="H713" i="5"/>
  <c r="E713" i="5"/>
  <c r="X713" i="5" s="1"/>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I2037" i="5"/>
  <c r="R2049" i="5"/>
  <c r="I2057" i="5"/>
  <c r="G2089" i="5"/>
  <c r="G2109" i="5"/>
  <c r="R2113" i="5"/>
  <c r="H2149" i="5"/>
  <c r="G2165" i="5"/>
  <c r="I2185" i="5"/>
  <c r="G2233" i="5"/>
  <c r="I2329" i="5"/>
  <c r="R2337" i="5"/>
  <c r="F2345" i="5"/>
  <c r="I2365" i="5"/>
  <c r="R2381" i="5"/>
  <c r="R2385" i="5"/>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F2329" i="5"/>
  <c r="J2337" i="5"/>
  <c r="G2337" i="5"/>
  <c r="G2345" i="5"/>
  <c r="E2365" i="5"/>
  <c r="X2365" i="5" s="1"/>
  <c r="G2369" i="5"/>
  <c r="E2369" i="5"/>
  <c r="X2369" i="5" s="1"/>
  <c r="F2381" i="5"/>
  <c r="G2385" i="5"/>
  <c r="R2409" i="5"/>
  <c r="G2409" i="5"/>
  <c r="H2425" i="5"/>
  <c r="J2433" i="5"/>
  <c r="F2441" i="5"/>
  <c r="H2445" i="5"/>
  <c r="G2445" i="5"/>
  <c r="R2453" i="5"/>
  <c r="E2453" i="5"/>
  <c r="X2453" i="5" s="1"/>
  <c r="E2465" i="5"/>
  <c r="X2465" i="5" s="1"/>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R167" i="5"/>
  <c r="X167" i="5"/>
  <c r="AB1353"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H2257"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I1585" i="5"/>
  <c r="F1581" i="5"/>
  <c r="J1581" i="5"/>
  <c r="E1573" i="5"/>
  <c r="X1573" i="5" s="1"/>
  <c r="J1573" i="5"/>
  <c r="I1573" i="5"/>
  <c r="F1553" i="5"/>
  <c r="J1553" i="5"/>
  <c r="I1553" i="5"/>
  <c r="G1549"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R665" i="5"/>
  <c r="J665" i="5"/>
  <c r="F665"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280" i="5"/>
  <c r="G2276" i="5"/>
  <c r="G2216" i="5"/>
  <c r="G2200" i="5"/>
  <c r="I2200" i="5"/>
  <c r="E2200" i="5"/>
  <c r="X2200" i="5" s="1"/>
  <c r="J2200" i="5"/>
  <c r="F2180" i="5"/>
  <c r="F2144" i="5"/>
  <c r="E2144" i="5"/>
  <c r="X2144" i="5" s="1"/>
  <c r="H2144" i="5"/>
  <c r="G2140" i="5"/>
  <c r="H2136" i="5"/>
  <c r="J2136" i="5"/>
  <c r="I2136" i="5"/>
  <c r="R2112" i="5"/>
  <c r="H2112" i="5"/>
  <c r="R2108" i="5"/>
  <c r="F2108" i="5"/>
  <c r="G2084" i="5"/>
  <c r="G2080" i="5"/>
  <c r="R2076" i="5"/>
  <c r="G2068" i="5"/>
  <c r="G2048" i="5"/>
  <c r="G2044" i="5"/>
  <c r="I2032" i="5"/>
  <c r="F2032" i="5"/>
  <c r="J2032" i="5"/>
  <c r="G2028"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AB166" i="5"/>
  <c r="AB160" i="5"/>
  <c r="AB154" i="5"/>
  <c r="E1974" i="5"/>
  <c r="X1974" i="5" s="1"/>
  <c r="G1766" i="5"/>
  <c r="J1766" i="5"/>
  <c r="I1854" i="5"/>
  <c r="E1614" i="5"/>
  <c r="X1614" i="5" s="1"/>
  <c r="F1582" i="5"/>
  <c r="I1862" i="5"/>
  <c r="E1894" i="5"/>
  <c r="X1894" i="5" s="1"/>
  <c r="F1894" i="5"/>
  <c r="E1422" i="5"/>
  <c r="X1422" i="5" s="1"/>
  <c r="R1510" i="5"/>
  <c r="I1942" i="5"/>
  <c r="G1942" i="5"/>
  <c r="R1694" i="5"/>
  <c r="I1206" i="5"/>
  <c r="J1414"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G2472" i="5"/>
  <c r="I1539" i="5"/>
  <c r="F1539" i="5"/>
  <c r="G1048" i="5"/>
  <c r="G1040" i="5"/>
  <c r="J1354" i="5"/>
  <c r="H1354" i="5"/>
  <c r="R1346" i="5"/>
  <c r="F1346"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987" i="5"/>
  <c r="X1987" i="5" s="1"/>
  <c r="I1668" i="5"/>
  <c r="R1517" i="5"/>
  <c r="E1718" i="5"/>
  <c r="X1718" i="5" s="1"/>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81" i="5"/>
  <c r="AB1770" i="5"/>
  <c r="AB1802" i="5"/>
  <c r="AB1764" i="5"/>
  <c r="I2188" i="5"/>
  <c r="E2046" i="5"/>
  <c r="X2046" i="5" s="1"/>
  <c r="G2334" i="5"/>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G1162" i="5"/>
  <c r="G747"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J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528" i="5"/>
  <c r="X528" i="5" s="1"/>
  <c r="H528" i="5"/>
  <c r="I528" i="5"/>
  <c r="R528" i="5"/>
  <c r="G528" i="5"/>
  <c r="E280" i="5"/>
  <c r="X280" i="5" s="1"/>
  <c r="G280" i="5"/>
  <c r="H280" i="5"/>
  <c r="I280" i="5"/>
  <c r="J2156" i="5"/>
  <c r="G2156" i="5"/>
  <c r="F2156" i="5"/>
  <c r="H2156" i="5"/>
  <c r="R2156" i="5"/>
  <c r="F2112" i="5"/>
  <c r="E2112" i="5"/>
  <c r="X2112" i="5" s="1"/>
  <c r="G2112" i="5"/>
  <c r="J2112"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I1613" i="5" l="1"/>
  <c r="F2405" i="5"/>
  <c r="F630" i="5"/>
  <c r="E886" i="5"/>
  <c r="X886" i="5" s="1"/>
  <c r="F746" i="5"/>
  <c r="H1201" i="5"/>
  <c r="F1518" i="5"/>
  <c r="J945" i="5"/>
  <c r="F578" i="5"/>
  <c r="J578" i="5"/>
  <c r="H578" i="5"/>
  <c r="I578" i="5"/>
  <c r="H670" i="5"/>
  <c r="E670" i="5"/>
  <c r="X670" i="5" s="1"/>
  <c r="I670" i="5"/>
  <c r="R670" i="5"/>
  <c r="J670" i="5"/>
  <c r="I778" i="5"/>
  <c r="J778" i="5"/>
  <c r="F778" i="5"/>
  <c r="G778" i="5"/>
  <c r="H778" i="5"/>
  <c r="I886" i="5"/>
  <c r="R886" i="5"/>
  <c r="H886" i="5"/>
  <c r="G886" i="5"/>
  <c r="F966" i="5"/>
  <c r="G966" i="5"/>
  <c r="H966" i="5"/>
  <c r="J966" i="5"/>
  <c r="I1210" i="5"/>
  <c r="F1210" i="5"/>
  <c r="J1210" i="5"/>
  <c r="R1210" i="5"/>
  <c r="H1210" i="5"/>
  <c r="E1358" i="5"/>
  <c r="X1358" i="5" s="1"/>
  <c r="H1358" i="5"/>
  <c r="F1358" i="5"/>
  <c r="J1358" i="5"/>
  <c r="I1358" i="5"/>
  <c r="E1470" i="5"/>
  <c r="X1470" i="5" s="1"/>
  <c r="H1470" i="5"/>
  <c r="G1470" i="5"/>
  <c r="F1470" i="5"/>
  <c r="R1470" i="5"/>
  <c r="G1578" i="5"/>
  <c r="I1578" i="5"/>
  <c r="H1578" i="5"/>
  <c r="J1578" i="5"/>
  <c r="F1578" i="5"/>
  <c r="J1746" i="5"/>
  <c r="H1746" i="5"/>
  <c r="F1746" i="5"/>
  <c r="F1926" i="5"/>
  <c r="I1926" i="5"/>
  <c r="G1926" i="5"/>
  <c r="E1926" i="5"/>
  <c r="X1926" i="5" s="1"/>
  <c r="J1926" i="5"/>
  <c r="H1926" i="5"/>
  <c r="R2350" i="5"/>
  <c r="I2350" i="5"/>
  <c r="J2350" i="5"/>
  <c r="H2350" i="5"/>
  <c r="G2350" i="5"/>
  <c r="J230" i="5"/>
  <c r="R230" i="5"/>
  <c r="I230" i="5"/>
  <c r="F230" i="5"/>
  <c r="E230" i="5"/>
  <c r="X230" i="5" s="1"/>
  <c r="H490" i="5"/>
  <c r="E490" i="5"/>
  <c r="X490" i="5" s="1"/>
  <c r="R490" i="5"/>
  <c r="J490" i="5"/>
  <c r="G490" i="5"/>
  <c r="I583" i="5"/>
  <c r="F583" i="5"/>
  <c r="E583" i="5"/>
  <c r="X583" i="5" s="1"/>
  <c r="G583" i="5"/>
  <c r="H583" i="5"/>
  <c r="J627" i="5"/>
  <c r="I627" i="5"/>
  <c r="G683" i="5"/>
  <c r="I683" i="5"/>
  <c r="E683" i="5"/>
  <c r="X683" i="5" s="1"/>
  <c r="J683" i="5"/>
  <c r="H683" i="5"/>
  <c r="F683" i="5"/>
  <c r="F759" i="5"/>
  <c r="H759" i="5"/>
  <c r="J759" i="5"/>
  <c r="R759" i="5"/>
  <c r="G759" i="5"/>
  <c r="I807" i="5"/>
  <c r="R807" i="5"/>
  <c r="R839" i="5"/>
  <c r="H839" i="5"/>
  <c r="F839" i="5"/>
  <c r="J839" i="5"/>
  <c r="E839" i="5"/>
  <c r="X839" i="5" s="1"/>
  <c r="G839" i="5"/>
  <c r="E887" i="5"/>
  <c r="X887" i="5" s="1"/>
  <c r="F887" i="5"/>
  <c r="I887" i="5"/>
  <c r="H887" i="5"/>
  <c r="R887" i="5"/>
  <c r="E572" i="5"/>
  <c r="X572" i="5" s="1"/>
  <c r="G572" i="5"/>
  <c r="I644" i="5"/>
  <c r="J644" i="5"/>
  <c r="E644" i="5"/>
  <c r="X644" i="5" s="1"/>
  <c r="F644" i="5"/>
  <c r="H680" i="5"/>
  <c r="I680" i="5"/>
  <c r="F680" i="5"/>
  <c r="H868" i="5"/>
  <c r="E868" i="5"/>
  <c r="X868" i="5" s="1"/>
  <c r="G868" i="5"/>
  <c r="R912" i="5"/>
  <c r="I912" i="5"/>
  <c r="F912" i="5"/>
  <c r="G912" i="5"/>
  <c r="G2296" i="5"/>
  <c r="H2296" i="5"/>
  <c r="F421" i="5"/>
  <c r="R421" i="5"/>
  <c r="H453" i="5"/>
  <c r="G453" i="5"/>
  <c r="E453" i="5"/>
  <c r="X453" i="5" s="1"/>
  <c r="I453" i="5"/>
  <c r="J481" i="5"/>
  <c r="I481" i="5"/>
  <c r="H481" i="5"/>
  <c r="R481" i="5"/>
  <c r="E481" i="5"/>
  <c r="X481" i="5" s="1"/>
  <c r="G481" i="5"/>
  <c r="H505" i="5"/>
  <c r="E505" i="5"/>
  <c r="X505" i="5" s="1"/>
  <c r="I505" i="5"/>
  <c r="F505" i="5"/>
  <c r="G533" i="5"/>
  <c r="F533" i="5"/>
  <c r="R533" i="5"/>
  <c r="E533" i="5"/>
  <c r="X533" i="5" s="1"/>
  <c r="I553" i="5"/>
  <c r="G553" i="5"/>
  <c r="J669" i="5"/>
  <c r="E669" i="5"/>
  <c r="X669" i="5" s="1"/>
  <c r="I669" i="5"/>
  <c r="G669" i="5"/>
  <c r="H669" i="5"/>
  <c r="R825" i="5"/>
  <c r="F825" i="5"/>
  <c r="J825" i="5"/>
  <c r="I825" i="5"/>
  <c r="H825" i="5"/>
  <c r="I945" i="5"/>
  <c r="G945" i="5"/>
  <c r="R945" i="5"/>
  <c r="F945" i="5"/>
  <c r="H945" i="5"/>
  <c r="E1073" i="5"/>
  <c r="X1073" i="5" s="1"/>
  <c r="H1073" i="5"/>
  <c r="J1073" i="5"/>
  <c r="I1073" i="5"/>
  <c r="F1073" i="5"/>
  <c r="E1201" i="5"/>
  <c r="X1201" i="5" s="1"/>
  <c r="J1201" i="5"/>
  <c r="F1201" i="5"/>
  <c r="I1201" i="5"/>
  <c r="G1201" i="5"/>
  <c r="E1469" i="5"/>
  <c r="X1469" i="5" s="1"/>
  <c r="H1469" i="5"/>
  <c r="I1469" i="5"/>
  <c r="G1469" i="5"/>
  <c r="F1469" i="5"/>
  <c r="R1469" i="5"/>
  <c r="H1613" i="5"/>
  <c r="J1613" i="5"/>
  <c r="G1613" i="5"/>
  <c r="E1613" i="5"/>
  <c r="X1613" i="5" s="1"/>
  <c r="R1613" i="5"/>
  <c r="J1737" i="5"/>
  <c r="F1737" i="5"/>
  <c r="E1737" i="5"/>
  <c r="X1737" i="5" s="1"/>
  <c r="H1737" i="5"/>
  <c r="F1929" i="5"/>
  <c r="E1929" i="5"/>
  <c r="X1929" i="5" s="1"/>
  <c r="J1929" i="5"/>
  <c r="H1929" i="5"/>
  <c r="I1929" i="5"/>
  <c r="R1929" i="5"/>
  <c r="H2053" i="5"/>
  <c r="I2053" i="5"/>
  <c r="F2053" i="5"/>
  <c r="E2053" i="5"/>
  <c r="X2053" i="5" s="1"/>
  <c r="J2197" i="5"/>
  <c r="E2197" i="5"/>
  <c r="X2197" i="5" s="1"/>
  <c r="R2197" i="5"/>
  <c r="I2197" i="5"/>
  <c r="G2197" i="5"/>
  <c r="E2257" i="5"/>
  <c r="X2257" i="5" s="1"/>
  <c r="F2257" i="5"/>
  <c r="R2257" i="5"/>
  <c r="I2257" i="5"/>
  <c r="J2405" i="5"/>
  <c r="G2405" i="5"/>
  <c r="E2405" i="5"/>
  <c r="X2405" i="5" s="1"/>
  <c r="I2405" i="5"/>
  <c r="G2477" i="5"/>
  <c r="H2477" i="5"/>
  <c r="J2477" i="5"/>
  <c r="F2477" i="5"/>
  <c r="R2477" i="5"/>
  <c r="I2477" i="5"/>
  <c r="E2477" i="5"/>
  <c r="X2477" i="5" s="1"/>
  <c r="G1463" i="5"/>
  <c r="G2053" i="5"/>
  <c r="E578" i="5"/>
  <c r="X578" i="5" s="1"/>
  <c r="J902" i="5"/>
  <c r="R1746" i="5"/>
  <c r="J1470" i="5"/>
  <c r="G887" i="5"/>
  <c r="R2053" i="5"/>
  <c r="I1746" i="5"/>
  <c r="R1358" i="5"/>
  <c r="G1977" i="5"/>
  <c r="F2197" i="5"/>
  <c r="H533" i="5"/>
  <c r="F481" i="5"/>
  <c r="G627" i="5"/>
  <c r="J887" i="5"/>
  <c r="E2350" i="5"/>
  <c r="X2350" i="5" s="1"/>
  <c r="J680" i="5"/>
  <c r="H630" i="5"/>
  <c r="E630" i="5"/>
  <c r="X630" i="5" s="1"/>
  <c r="G630" i="5"/>
  <c r="I630" i="5"/>
  <c r="J746" i="5"/>
  <c r="I746" i="5"/>
  <c r="R746" i="5"/>
  <c r="G746" i="5"/>
  <c r="I826" i="5"/>
  <c r="R826" i="5"/>
  <c r="E826" i="5"/>
  <c r="X826" i="5" s="1"/>
  <c r="F826" i="5"/>
  <c r="J826" i="5"/>
  <c r="H826" i="5"/>
  <c r="E902" i="5"/>
  <c r="X902" i="5" s="1"/>
  <c r="G902" i="5"/>
  <c r="H902" i="5"/>
  <c r="I902" i="5"/>
  <c r="F1046" i="5"/>
  <c r="I1046" i="5"/>
  <c r="G1046" i="5"/>
  <c r="R1046" i="5"/>
  <c r="H1046" i="5"/>
  <c r="E1046" i="5"/>
  <c r="X1046" i="5" s="1"/>
  <c r="J1274" i="5"/>
  <c r="E1274" i="5"/>
  <c r="X1274" i="5" s="1"/>
  <c r="H1274" i="5"/>
  <c r="I1274" i="5"/>
  <c r="G1406" i="5"/>
  <c r="R1406" i="5"/>
  <c r="H1406" i="5"/>
  <c r="F1406" i="5"/>
  <c r="E1406" i="5"/>
  <c r="X1406" i="5" s="1"/>
  <c r="J1406" i="5"/>
  <c r="J1518" i="5"/>
  <c r="H1518" i="5"/>
  <c r="E1518" i="5"/>
  <c r="X1518" i="5" s="1"/>
  <c r="R1518" i="5"/>
  <c r="I1642" i="5"/>
  <c r="J1642" i="5"/>
  <c r="E1642" i="5"/>
  <c r="X1642" i="5" s="1"/>
  <c r="F1642" i="5"/>
  <c r="G1642" i="5"/>
  <c r="H1826" i="5"/>
  <c r="E1826" i="5"/>
  <c r="X1826" i="5" s="1"/>
  <c r="F1826" i="5"/>
  <c r="R1826" i="5"/>
  <c r="J1826" i="5"/>
  <c r="G1826" i="5"/>
  <c r="H1966" i="5"/>
  <c r="G1966" i="5"/>
  <c r="I1966" i="5"/>
  <c r="F1966" i="5"/>
  <c r="E1966" i="5"/>
  <c r="X1966" i="5" s="1"/>
  <c r="R298" i="5"/>
  <c r="F298" i="5"/>
  <c r="E298" i="5"/>
  <c r="X298" i="5" s="1"/>
  <c r="H298" i="5"/>
  <c r="I298" i="5"/>
  <c r="F1859" i="5"/>
  <c r="R1859" i="5"/>
  <c r="G584" i="5"/>
  <c r="J584" i="5"/>
  <c r="E616" i="5"/>
  <c r="X616" i="5" s="1"/>
  <c r="F616" i="5"/>
  <c r="J692" i="5"/>
  <c r="E692" i="5"/>
  <c r="X692" i="5" s="1"/>
  <c r="R1212" i="5"/>
  <c r="G1212" i="5"/>
  <c r="R1668" i="5"/>
  <c r="E1668" i="5"/>
  <c r="X1668" i="5" s="1"/>
  <c r="G1868" i="5"/>
  <c r="J1868" i="5"/>
  <c r="I1868" i="5"/>
  <c r="H2328" i="5"/>
  <c r="J2328" i="5"/>
  <c r="E1545" i="5"/>
  <c r="X1545" i="5" s="1"/>
  <c r="H1545" i="5"/>
  <c r="F1545" i="5"/>
  <c r="E2217" i="5"/>
  <c r="X2217" i="5" s="1"/>
  <c r="I2217" i="5"/>
  <c r="H2305" i="5"/>
  <c r="J2305" i="5"/>
  <c r="J2421" i="5"/>
  <c r="E2421" i="5"/>
  <c r="X2421" i="5" s="1"/>
  <c r="H2197" i="5"/>
  <c r="R1868" i="5"/>
  <c r="H1668" i="5"/>
  <c r="E1868" i="5"/>
  <c r="X1868" i="5" s="1"/>
  <c r="F1274" i="5"/>
  <c r="I561" i="5"/>
  <c r="J2257" i="5"/>
  <c r="H2421" i="5"/>
  <c r="R2405" i="5"/>
  <c r="J2480" i="5"/>
  <c r="E2480" i="5"/>
  <c r="X2480" i="5" s="1"/>
  <c r="G298" i="5"/>
  <c r="R778" i="5"/>
  <c r="E966" i="5"/>
  <c r="X966" i="5" s="1"/>
  <c r="E825" i="5"/>
  <c r="X825" i="5" s="1"/>
  <c r="G1073" i="5"/>
  <c r="R1737" i="5"/>
  <c r="G928" i="5"/>
  <c r="J505" i="5"/>
  <c r="I1121" i="5"/>
  <c r="F1229" i="5"/>
  <c r="J580" i="5"/>
  <c r="I652" i="5"/>
  <c r="F920" i="5"/>
  <c r="J1860" i="5"/>
  <c r="R612" i="5"/>
  <c r="G2324" i="5"/>
  <c r="J964" i="5"/>
  <c r="I771" i="5"/>
  <c r="J379" i="5"/>
  <c r="F691" i="5"/>
  <c r="G851" i="5"/>
  <c r="G935" i="5"/>
  <c r="I979" i="5"/>
  <c r="R203" i="5"/>
  <c r="G1523" i="5"/>
  <c r="R1743" i="5"/>
  <c r="R1807" i="5"/>
  <c r="E1847" i="5"/>
  <c r="X1847" i="5" s="1"/>
  <c r="H1899" i="5"/>
  <c r="H1999" i="5"/>
  <c r="G2355" i="5"/>
  <c r="I1391" i="5"/>
  <c r="H2275" i="5"/>
  <c r="G940" i="5"/>
  <c r="B38" i="6"/>
  <c r="C9" i="6"/>
  <c r="B48" i="6"/>
  <c r="H2213" i="5"/>
  <c r="E1621" i="5"/>
  <c r="X1621" i="5" s="1"/>
  <c r="F1004" i="5"/>
  <c r="R652" i="5"/>
  <c r="H688" i="5"/>
  <c r="R736" i="5"/>
  <c r="G824" i="5"/>
  <c r="R1860" i="5"/>
  <c r="G776" i="5"/>
  <c r="I580" i="5"/>
  <c r="F876" i="5"/>
  <c r="F1184" i="5"/>
  <c r="R1444" i="5"/>
  <c r="R2200" i="5"/>
  <c r="F2324" i="5"/>
  <c r="F291" i="5"/>
  <c r="G643" i="5"/>
  <c r="J1243" i="5"/>
  <c r="G1367" i="5"/>
  <c r="R1203" i="5"/>
  <c r="F1491" i="5"/>
  <c r="I1559" i="5"/>
  <c r="F1847" i="5"/>
  <c r="F1999" i="5"/>
  <c r="E2219" i="5"/>
  <c r="X2219" i="5" s="1"/>
  <c r="R2355" i="5"/>
  <c r="I1443" i="5"/>
  <c r="H1491" i="5"/>
  <c r="F1715" i="5"/>
  <c r="I2167" i="5"/>
  <c r="G2275" i="5"/>
  <c r="I473" i="5"/>
  <c r="G636" i="5"/>
  <c r="G999" i="5"/>
  <c r="B28" i="6"/>
  <c r="F1121" i="5"/>
  <c r="J652" i="5"/>
  <c r="E688" i="5"/>
  <c r="X688" i="5" s="1"/>
  <c r="F736" i="5"/>
  <c r="H824" i="5"/>
  <c r="H1860" i="5"/>
  <c r="E580" i="5"/>
  <c r="X580" i="5" s="1"/>
  <c r="I612" i="5"/>
  <c r="R776" i="5"/>
  <c r="I876" i="5"/>
  <c r="F2200" i="5"/>
  <c r="J895" i="5"/>
  <c r="J291" i="5"/>
  <c r="R643" i="5"/>
  <c r="G895" i="5"/>
  <c r="H979" i="5"/>
  <c r="I1243" i="5"/>
  <c r="E1123" i="5"/>
  <c r="X1123" i="5" s="1"/>
  <c r="J1847" i="5"/>
  <c r="I1999" i="5"/>
  <c r="H2219" i="5"/>
  <c r="G2167" i="5"/>
  <c r="G712" i="5"/>
  <c r="F1272" i="5"/>
  <c r="J1728" i="5"/>
  <c r="E425" i="5"/>
  <c r="X425" i="5" s="1"/>
  <c r="J688" i="5"/>
  <c r="J736" i="5"/>
  <c r="I1860" i="5"/>
  <c r="I1184" i="5"/>
  <c r="G580" i="5"/>
  <c r="E612" i="5"/>
  <c r="X612" i="5" s="1"/>
  <c r="E776" i="5"/>
  <c r="X776" i="5" s="1"/>
  <c r="J876" i="5"/>
  <c r="H2324" i="5"/>
  <c r="E2000" i="5"/>
  <c r="X2000" i="5" s="1"/>
  <c r="F1243" i="5"/>
  <c r="G291" i="5"/>
  <c r="R979" i="5"/>
  <c r="G1027" i="5"/>
  <c r="R1243" i="5"/>
  <c r="E203" i="5"/>
  <c r="X203" i="5" s="1"/>
  <c r="R1123" i="5"/>
  <c r="H1743" i="5"/>
  <c r="G2000" i="5"/>
  <c r="R1728" i="5"/>
  <c r="G612" i="5"/>
  <c r="R964" i="5"/>
  <c r="F776" i="5"/>
  <c r="R688" i="5"/>
  <c r="E736" i="5"/>
  <c r="X736" i="5" s="1"/>
  <c r="F1860" i="5"/>
  <c r="G1444" i="5"/>
  <c r="F612" i="5"/>
  <c r="H776" i="5"/>
  <c r="G876" i="5"/>
  <c r="F851" i="5"/>
  <c r="I291" i="5"/>
  <c r="R719" i="5"/>
  <c r="G795" i="5"/>
  <c r="E911" i="5"/>
  <c r="X911" i="5" s="1"/>
  <c r="G951" i="5"/>
  <c r="G979" i="5"/>
  <c r="J1027" i="5"/>
  <c r="J1083" i="5"/>
  <c r="I1331" i="5"/>
  <c r="J1203" i="5"/>
  <c r="F203" i="5"/>
  <c r="F1003" i="5"/>
  <c r="H1123" i="5"/>
  <c r="F1559" i="5"/>
  <c r="F1743" i="5"/>
  <c r="F1807" i="5"/>
  <c r="J1899" i="5"/>
  <c r="E1391" i="5"/>
  <c r="X1391" i="5" s="1"/>
  <c r="H1643" i="5"/>
  <c r="F636" i="5"/>
  <c r="C12" i="6"/>
  <c r="C13" i="6"/>
  <c r="C10" i="6"/>
  <c r="C11" i="6"/>
  <c r="C8" i="6"/>
  <c r="C7" i="6"/>
  <c r="C5" i="6"/>
  <c r="V10" i="5"/>
  <c r="V18" i="5"/>
  <c r="V34" i="5"/>
  <c r="V42" i="5"/>
  <c r="R42" i="5" s="1"/>
  <c r="V50" i="5"/>
  <c r="V62" i="5"/>
  <c r="V78" i="5"/>
  <c r="V86" i="5"/>
  <c r="V90" i="5"/>
  <c r="V98" i="5"/>
  <c r="V130" i="5"/>
  <c r="X130" i="5" s="1"/>
  <c r="V138" i="5"/>
  <c r="X138" i="5" s="1"/>
  <c r="R2180" i="5"/>
  <c r="R10" i="5"/>
  <c r="H214" i="5"/>
  <c r="E1564" i="5"/>
  <c r="X1564" i="5" s="1"/>
  <c r="H2399" i="5"/>
  <c r="E964" i="5"/>
  <c r="X964" i="5" s="1"/>
  <c r="E2267" i="5"/>
  <c r="X2267" i="5" s="1"/>
  <c r="H331" i="5"/>
  <c r="I2076" i="5"/>
  <c r="H2180" i="5"/>
  <c r="J2469" i="5"/>
  <c r="J2361" i="5"/>
  <c r="H2361" i="5"/>
  <c r="E818" i="5"/>
  <c r="X818" i="5" s="1"/>
  <c r="R598" i="5"/>
  <c r="I702" i="5"/>
  <c r="G1506" i="5"/>
  <c r="F458" i="5"/>
  <c r="J852" i="5"/>
  <c r="I2052" i="5"/>
  <c r="J2164" i="5"/>
  <c r="G2368" i="5"/>
  <c r="H1367" i="5"/>
  <c r="R1367" i="5"/>
  <c r="R235" i="5"/>
  <c r="E291" i="5"/>
  <c r="X291" i="5" s="1"/>
  <c r="R379" i="5"/>
  <c r="F935" i="5"/>
  <c r="H951" i="5"/>
  <c r="E979" i="5"/>
  <c r="X979" i="5" s="1"/>
  <c r="H1243" i="5"/>
  <c r="I1367" i="5"/>
  <c r="I907" i="5"/>
  <c r="J203" i="5"/>
  <c r="I331" i="5"/>
  <c r="J403" i="5"/>
  <c r="F471" i="5"/>
  <c r="I1123" i="5"/>
  <c r="E1203" i="5"/>
  <c r="X1203" i="5" s="1"/>
  <c r="H1799" i="5"/>
  <c r="F1523" i="5"/>
  <c r="I1847" i="5"/>
  <c r="I1899" i="5"/>
  <c r="R2219" i="5"/>
  <c r="F1391" i="5"/>
  <c r="R1643" i="5"/>
  <c r="J2167" i="5"/>
  <c r="J2275" i="5"/>
  <c r="E1916" i="5"/>
  <c r="X1916" i="5" s="1"/>
  <c r="F1524" i="5"/>
  <c r="J916" i="5"/>
  <c r="G2361" i="5"/>
  <c r="J821" i="5"/>
  <c r="I214" i="5"/>
  <c r="H598" i="5"/>
  <c r="J702" i="5"/>
  <c r="H818" i="5"/>
  <c r="F1506" i="5"/>
  <c r="J1638" i="5"/>
  <c r="I640" i="5"/>
  <c r="J2355" i="5"/>
  <c r="F1643" i="5"/>
  <c r="E1643" i="5"/>
  <c r="X1643" i="5" s="1"/>
  <c r="H2164" i="5"/>
  <c r="F1940" i="5"/>
  <c r="H799" i="5"/>
  <c r="R1506" i="5"/>
  <c r="R661" i="5"/>
  <c r="J898" i="5"/>
  <c r="F214" i="5"/>
  <c r="J598" i="5"/>
  <c r="H702" i="5"/>
  <c r="I818" i="5"/>
  <c r="F998" i="5"/>
  <c r="H1402" i="5"/>
  <c r="G23" i="6"/>
  <c r="H23" i="6" s="1"/>
  <c r="D23" i="6" s="1"/>
  <c r="B33" i="6"/>
  <c r="G33" i="6" s="1"/>
  <c r="R799" i="5"/>
  <c r="G214" i="5"/>
  <c r="F818" i="5"/>
  <c r="F1790" i="5"/>
  <c r="H2076" i="5"/>
  <c r="R214" i="5"/>
  <c r="R1790" i="5"/>
  <c r="H1524" i="5"/>
  <c r="F1684" i="5"/>
  <c r="H2368" i="5"/>
  <c r="R2368" i="5"/>
  <c r="E947" i="5"/>
  <c r="X947" i="5" s="1"/>
  <c r="G1275" i="5"/>
  <c r="F235" i="5"/>
  <c r="I379" i="5"/>
  <c r="J911" i="5"/>
  <c r="J951" i="5"/>
  <c r="E1083" i="5"/>
  <c r="X1083" i="5" s="1"/>
  <c r="G203" i="5"/>
  <c r="I439" i="5"/>
  <c r="G1003" i="5"/>
  <c r="G1123" i="5"/>
  <c r="G1203" i="5"/>
  <c r="E1559" i="5"/>
  <c r="X1559" i="5" s="1"/>
  <c r="G1807" i="5"/>
  <c r="J1999" i="5"/>
  <c r="F2219" i="5"/>
  <c r="F2355" i="5"/>
  <c r="H1391" i="5"/>
  <c r="I1491" i="5"/>
  <c r="G1643" i="5"/>
  <c r="I2027" i="5"/>
  <c r="F2167" i="5"/>
  <c r="R2275" i="5"/>
  <c r="J636" i="5"/>
  <c r="H1790" i="5"/>
  <c r="J2253" i="5"/>
  <c r="H661" i="5"/>
  <c r="I1913" i="5"/>
  <c r="E214" i="5"/>
  <c r="X214" i="5" s="1"/>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R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45" i="6" s="1"/>
  <c r="G20" i="6"/>
  <c r="H20" i="6" s="1"/>
  <c r="B25" i="6"/>
  <c r="G25" i="6" s="1"/>
  <c r="H25" i="6" s="1"/>
  <c r="F25" i="6"/>
  <c r="B40" i="6"/>
  <c r="G40" i="6" s="1"/>
  <c r="F26" i="6"/>
  <c r="F36" i="6" s="1"/>
  <c r="B30" i="6"/>
  <c r="B41" i="6"/>
  <c r="G41" i="6" s="1"/>
  <c r="G21" i="6"/>
  <c r="H21" i="6" s="1"/>
  <c r="B26" i="6"/>
  <c r="G26" i="6" s="1"/>
  <c r="B36" i="6"/>
  <c r="B46" i="6"/>
  <c r="G46" i="6" s="1"/>
  <c r="G31" i="6"/>
  <c r="H22" i="6"/>
  <c r="D22" i="6" s="1"/>
  <c r="G47" i="6"/>
  <c r="G42" i="6"/>
  <c r="K65" i="6"/>
  <c r="C65" i="6" s="1"/>
  <c r="G27" i="6"/>
  <c r="H27" i="6" s="1"/>
  <c r="G32" i="6"/>
  <c r="G43" i="6"/>
  <c r="G38" i="6"/>
  <c r="G35" i="6"/>
  <c r="G28" i="6"/>
  <c r="G37"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X18" i="5"/>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X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R5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X154" i="5"/>
  <c r="R154" i="5"/>
  <c r="R166" i="5"/>
  <c r="X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R160" i="5"/>
  <c r="X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37" i="6" l="1"/>
  <c r="F63" i="6"/>
  <c r="G36" i="6"/>
  <c r="F50" i="6"/>
  <c r="X98" i="5"/>
  <c r="C25" i="6"/>
  <c r="D25" i="6"/>
  <c r="X42" i="5"/>
  <c r="X10" i="5"/>
  <c r="X86" i="5"/>
  <c r="AB132" i="5"/>
  <c r="V79" i="5"/>
  <c r="AB124" i="5"/>
  <c r="AB92" i="5"/>
  <c r="AB60" i="5"/>
  <c r="AB28" i="5"/>
  <c r="V63" i="5"/>
  <c r="AB123" i="5"/>
  <c r="AB91" i="5"/>
  <c r="AB59" i="5"/>
  <c r="AB27" i="5"/>
  <c r="V83" i="5"/>
  <c r="V122" i="5"/>
  <c r="R90" i="5"/>
  <c r="X90" i="5"/>
  <c r="V58" i="5"/>
  <c r="V26" i="5"/>
  <c r="V71" i="5"/>
  <c r="AB122" i="5"/>
  <c r="AB90" i="5"/>
  <c r="AB58" i="5"/>
  <c r="AB26" i="5"/>
  <c r="V59" i="5"/>
  <c r="V121" i="5"/>
  <c r="V89" i="5"/>
  <c r="V57" i="5"/>
  <c r="V25" i="5"/>
  <c r="V43" i="5"/>
  <c r="AB121" i="5"/>
  <c r="AB89" i="5"/>
  <c r="AB57" i="5"/>
  <c r="AB25" i="5"/>
  <c r="V67" i="5"/>
  <c r="V124" i="5"/>
  <c r="V92" i="5"/>
  <c r="V60" i="5"/>
  <c r="V28" i="5"/>
  <c r="V55" i="5"/>
  <c r="AB120" i="5"/>
  <c r="AB88" i="5"/>
  <c r="AB56" i="5"/>
  <c r="AB24" i="5"/>
  <c r="V35" i="5"/>
  <c r="AB119" i="5"/>
  <c r="AB87" i="5"/>
  <c r="AB55" i="5"/>
  <c r="AB23" i="5"/>
  <c r="V51" i="5"/>
  <c r="V118" i="5"/>
  <c r="R86" i="5"/>
  <c r="V54" i="5"/>
  <c r="V22" i="5"/>
  <c r="V47" i="5"/>
  <c r="AB118" i="5"/>
  <c r="AB86" i="5"/>
  <c r="AB54" i="5"/>
  <c r="AB22" i="5"/>
  <c r="V27" i="5"/>
  <c r="V117" i="5"/>
  <c r="V85" i="5"/>
  <c r="V53" i="5"/>
  <c r="V21" i="5"/>
  <c r="V19" i="5"/>
  <c r="AB117" i="5"/>
  <c r="AB85" i="5"/>
  <c r="AB53" i="5"/>
  <c r="AB21" i="5"/>
  <c r="V39" i="5"/>
  <c r="V120" i="5"/>
  <c r="V88" i="5"/>
  <c r="V56" i="5"/>
  <c r="V24" i="5"/>
  <c r="V135" i="5"/>
  <c r="V7" i="5"/>
  <c r="AB116" i="5"/>
  <c r="AB84" i="5"/>
  <c r="AB52" i="5"/>
  <c r="AB20" i="5"/>
  <c r="V31" i="5"/>
  <c r="AB115" i="5"/>
  <c r="AB83" i="5"/>
  <c r="AB51" i="5"/>
  <c r="AB19" i="5"/>
  <c r="V11" i="5"/>
  <c r="V114" i="5"/>
  <c r="V82" i="5"/>
  <c r="X50" i="5"/>
  <c r="R18" i="5"/>
  <c r="V15" i="5"/>
  <c r="AB114" i="5"/>
  <c r="AB82" i="5"/>
  <c r="AB50" i="5"/>
  <c r="AB18" i="5"/>
  <c r="V145" i="5"/>
  <c r="V113" i="5"/>
  <c r="V81" i="5"/>
  <c r="V49" i="5"/>
  <c r="V17" i="5"/>
  <c r="AB145" i="5"/>
  <c r="AB113" i="5"/>
  <c r="AB81" i="5"/>
  <c r="AB49" i="5"/>
  <c r="AB17" i="5"/>
  <c r="V23" i="5"/>
  <c r="V116" i="5"/>
  <c r="V84" i="5"/>
  <c r="V52" i="5"/>
  <c r="V20" i="5"/>
  <c r="AB144" i="5"/>
  <c r="AB112" i="5"/>
  <c r="AB80" i="5"/>
  <c r="AB48" i="5"/>
  <c r="AB16" i="5"/>
  <c r="AB143" i="5"/>
  <c r="AB111" i="5"/>
  <c r="AB79" i="5"/>
  <c r="AB47" i="5"/>
  <c r="AB15" i="5"/>
  <c r="V142" i="5"/>
  <c r="V110" i="5"/>
  <c r="X78" i="5"/>
  <c r="V46" i="5"/>
  <c r="V14" i="5"/>
  <c r="AB142" i="5"/>
  <c r="AB110" i="5"/>
  <c r="AB78" i="5"/>
  <c r="AB46" i="5"/>
  <c r="AB14" i="5"/>
  <c r="V141" i="5"/>
  <c r="V109" i="5"/>
  <c r="V77" i="5"/>
  <c r="V45" i="5"/>
  <c r="V13" i="5"/>
  <c r="AB141" i="5"/>
  <c r="AB109" i="5"/>
  <c r="AB77" i="5"/>
  <c r="AB45" i="5"/>
  <c r="AB13" i="5"/>
  <c r="V144" i="5"/>
  <c r="V112" i="5"/>
  <c r="V80" i="5"/>
  <c r="V48" i="5"/>
  <c r="V16" i="5"/>
  <c r="AB140" i="5"/>
  <c r="AB108" i="5"/>
  <c r="AB76" i="5"/>
  <c r="AB44" i="5"/>
  <c r="AB12" i="5"/>
  <c r="AB139" i="5"/>
  <c r="AB107" i="5"/>
  <c r="AB75" i="5"/>
  <c r="AB43" i="5"/>
  <c r="AB11" i="5"/>
  <c r="R138" i="5"/>
  <c r="V106" i="5"/>
  <c r="V74" i="5"/>
  <c r="AB138" i="5"/>
  <c r="AB106" i="5"/>
  <c r="AB74" i="5"/>
  <c r="AB42" i="5"/>
  <c r="AB10" i="5"/>
  <c r="V137" i="5"/>
  <c r="V105" i="5"/>
  <c r="V73" i="5"/>
  <c r="V41" i="5"/>
  <c r="V9" i="5"/>
  <c r="AB137" i="5"/>
  <c r="AB105" i="5"/>
  <c r="AB73" i="5"/>
  <c r="AB41" i="5"/>
  <c r="AB9" i="5"/>
  <c r="V140" i="5"/>
  <c r="V108" i="5"/>
  <c r="V76" i="5"/>
  <c r="V44" i="5"/>
  <c r="V12" i="5"/>
  <c r="AB136" i="5"/>
  <c r="AB104" i="5"/>
  <c r="AB72" i="5"/>
  <c r="AB40" i="5"/>
  <c r="AB8" i="5"/>
  <c r="AB135" i="5"/>
  <c r="AB103" i="5"/>
  <c r="AB71" i="5"/>
  <c r="AB39" i="5"/>
  <c r="AB7" i="5"/>
  <c r="V134" i="5"/>
  <c r="V102" i="5"/>
  <c r="V70" i="5"/>
  <c r="V38" i="5"/>
  <c r="V6" i="5"/>
  <c r="AB134" i="5"/>
  <c r="AB102" i="5"/>
  <c r="AB70" i="5"/>
  <c r="AB38" i="5"/>
  <c r="AB6" i="5"/>
  <c r="V133" i="5"/>
  <c r="V101" i="5"/>
  <c r="V69" i="5"/>
  <c r="V37" i="5"/>
  <c r="V131" i="5"/>
  <c r="AB133" i="5"/>
  <c r="AB101" i="5"/>
  <c r="AB69" i="5"/>
  <c r="AB37" i="5"/>
  <c r="V143" i="5"/>
  <c r="V136" i="5"/>
  <c r="V104" i="5"/>
  <c r="V72" i="5"/>
  <c r="V40" i="5"/>
  <c r="V8" i="5"/>
  <c r="AB100" i="5"/>
  <c r="AB68" i="5"/>
  <c r="AB36" i="5"/>
  <c r="V123" i="5"/>
  <c r="AB131" i="5"/>
  <c r="AB99" i="5"/>
  <c r="AB67" i="5"/>
  <c r="AB35" i="5"/>
  <c r="V139" i="5"/>
  <c r="R130" i="5"/>
  <c r="R98" i="5"/>
  <c r="V66" i="5"/>
  <c r="R34" i="5"/>
  <c r="X34" i="5"/>
  <c r="V127" i="5"/>
  <c r="AB130" i="5"/>
  <c r="AB98" i="5"/>
  <c r="AB66" i="5"/>
  <c r="AB34" i="5"/>
  <c r="V115" i="5"/>
  <c r="V129" i="5"/>
  <c r="V97" i="5"/>
  <c r="V65" i="5"/>
  <c r="V33" i="5"/>
  <c r="V103" i="5"/>
  <c r="AB129" i="5"/>
  <c r="AB97" i="5"/>
  <c r="AB65" i="5"/>
  <c r="AB33" i="5"/>
  <c r="V119" i="5"/>
  <c r="V132" i="5"/>
  <c r="V100" i="5"/>
  <c r="V68" i="5"/>
  <c r="V36" i="5"/>
  <c r="AB5" i="5"/>
  <c r="V107" i="5"/>
  <c r="AB128" i="5"/>
  <c r="AB96" i="5"/>
  <c r="AB64" i="5"/>
  <c r="AB32" i="5"/>
  <c r="V91" i="5"/>
  <c r="AB127" i="5"/>
  <c r="AB95" i="5"/>
  <c r="AB63" i="5"/>
  <c r="AB31" i="5"/>
  <c r="V111" i="5"/>
  <c r="V126" i="5"/>
  <c r="V94" i="5"/>
  <c r="X62" i="5"/>
  <c r="R62" i="5"/>
  <c r="V30" i="5"/>
  <c r="V99" i="5"/>
  <c r="AB126" i="5"/>
  <c r="AB94" i="5"/>
  <c r="AB62" i="5"/>
  <c r="AB30" i="5"/>
  <c r="V87" i="5"/>
  <c r="V125" i="5"/>
  <c r="V93" i="5"/>
  <c r="V61" i="5"/>
  <c r="V29" i="5"/>
  <c r="V75" i="5"/>
  <c r="AB125" i="5"/>
  <c r="AB93" i="5"/>
  <c r="AB61" i="5"/>
  <c r="AB29" i="5"/>
  <c r="V95" i="5"/>
  <c r="V128" i="5"/>
  <c r="V96" i="5"/>
  <c r="V64" i="5"/>
  <c r="V32" i="5"/>
  <c r="V5" i="5"/>
  <c r="H41" i="6"/>
  <c r="D41" i="6" s="1"/>
  <c r="F41" i="6"/>
  <c r="H36" i="6"/>
  <c r="C36" i="6" s="1"/>
  <c r="H26" i="6"/>
  <c r="C26" i="6" s="1"/>
  <c r="D20" i="6"/>
  <c r="K62" i="6"/>
  <c r="F45" i="6"/>
  <c r="H45" i="6" s="1"/>
  <c r="F62" i="6"/>
  <c r="B2" i="6" s="1"/>
  <c r="F40" i="6"/>
  <c r="H40" i="6" s="1"/>
  <c r="D40" i="6" s="1"/>
  <c r="F35" i="6"/>
  <c r="F30" i="6"/>
  <c r="H30" i="6" s="1"/>
  <c r="H35" i="6"/>
  <c r="D35"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T42" i="5"/>
  <c r="T98" i="5"/>
  <c r="T18" i="5"/>
  <c r="T130" i="5"/>
  <c r="T86" i="5"/>
  <c r="T90" i="5"/>
  <c r="T78" i="5"/>
  <c r="T138" i="5"/>
  <c r="S138" i="5"/>
  <c r="T50" i="5"/>
  <c r="T10" i="5"/>
  <c r="T34" i="5"/>
  <c r="T62" i="5"/>
  <c r="S34" i="5"/>
  <c r="S50" i="5"/>
  <c r="S18" i="5"/>
  <c r="S98" i="5"/>
  <c r="S10" i="5"/>
  <c r="S130" i="5"/>
  <c r="S42" i="5"/>
  <c r="S86" i="5"/>
  <c r="S78" i="5"/>
  <c r="C41" i="6" l="1"/>
  <c r="D32" i="6"/>
  <c r="C35" i="6"/>
  <c r="R95" i="5"/>
  <c r="R87" i="5"/>
  <c r="R65" i="5"/>
  <c r="R64" i="5"/>
  <c r="R61" i="5"/>
  <c r="R100" i="5"/>
  <c r="R97" i="5"/>
  <c r="R40" i="5"/>
  <c r="R143" i="5"/>
  <c r="R37" i="5"/>
  <c r="R9" i="5"/>
  <c r="R137" i="5"/>
  <c r="R144" i="5"/>
  <c r="R56" i="5"/>
  <c r="R83" i="5"/>
  <c r="R16" i="5"/>
  <c r="R13" i="5"/>
  <c r="R141" i="5"/>
  <c r="R110" i="5"/>
  <c r="R116" i="5"/>
  <c r="R85" i="5"/>
  <c r="R55" i="5"/>
  <c r="R124" i="5"/>
  <c r="R43" i="5"/>
  <c r="R121" i="5"/>
  <c r="R71" i="5"/>
  <c r="R81" i="5"/>
  <c r="R126" i="5"/>
  <c r="R91" i="5"/>
  <c r="R38" i="5"/>
  <c r="R44" i="5"/>
  <c r="R96" i="5"/>
  <c r="R93" i="5"/>
  <c r="R132" i="5"/>
  <c r="R103" i="5"/>
  <c r="R129" i="5"/>
  <c r="R127" i="5"/>
  <c r="R72" i="5"/>
  <c r="R69" i="5"/>
  <c r="R41" i="5"/>
  <c r="R14" i="5"/>
  <c r="R113" i="5"/>
  <c r="R15" i="5"/>
  <c r="R82" i="5"/>
  <c r="R7" i="5"/>
  <c r="R88" i="5"/>
  <c r="R123" i="5"/>
  <c r="R70" i="5"/>
  <c r="R76" i="5"/>
  <c r="R48" i="5"/>
  <c r="R45" i="5"/>
  <c r="R142" i="5"/>
  <c r="R20" i="5"/>
  <c r="R23" i="5"/>
  <c r="R120" i="5"/>
  <c r="R19" i="5"/>
  <c r="R117" i="5"/>
  <c r="R47" i="5"/>
  <c r="R118" i="5"/>
  <c r="R35" i="5"/>
  <c r="R28" i="5"/>
  <c r="R67" i="5"/>
  <c r="R25" i="5"/>
  <c r="R59" i="5"/>
  <c r="R26" i="5"/>
  <c r="R29" i="5"/>
  <c r="R5" i="5"/>
  <c r="R75" i="5"/>
  <c r="R125" i="5"/>
  <c r="R119" i="5"/>
  <c r="R115" i="5"/>
  <c r="R101" i="5"/>
  <c r="R73" i="5"/>
  <c r="R46" i="5"/>
  <c r="R17" i="5"/>
  <c r="R114" i="5"/>
  <c r="R31" i="5"/>
  <c r="R135" i="5"/>
  <c r="R79" i="5"/>
  <c r="R68" i="5"/>
  <c r="R111" i="5"/>
  <c r="R128" i="5"/>
  <c r="R99" i="5"/>
  <c r="R36" i="5"/>
  <c r="R33" i="5"/>
  <c r="R104" i="5"/>
  <c r="R145" i="5"/>
  <c r="R32" i="5"/>
  <c r="R30" i="5"/>
  <c r="R66" i="5"/>
  <c r="R139" i="5"/>
  <c r="R102" i="5"/>
  <c r="R108" i="5"/>
  <c r="R74" i="5"/>
  <c r="R80" i="5"/>
  <c r="R77" i="5"/>
  <c r="R52" i="5"/>
  <c r="R39" i="5"/>
  <c r="R21" i="5"/>
  <c r="R27" i="5"/>
  <c r="R22" i="5"/>
  <c r="R51" i="5"/>
  <c r="R60" i="5"/>
  <c r="R57" i="5"/>
  <c r="R58" i="5"/>
  <c r="R8" i="5"/>
  <c r="R136" i="5"/>
  <c r="R131" i="5"/>
  <c r="R133" i="5"/>
  <c r="R105" i="5"/>
  <c r="R49" i="5"/>
  <c r="R11" i="5"/>
  <c r="R24" i="5"/>
  <c r="R122" i="5"/>
  <c r="R63" i="5"/>
  <c r="R94" i="5"/>
  <c r="R107" i="5"/>
  <c r="R6" i="5"/>
  <c r="R134" i="5"/>
  <c r="R12" i="5"/>
  <c r="R140" i="5"/>
  <c r="R106" i="5"/>
  <c r="R112" i="5"/>
  <c r="R109" i="5"/>
  <c r="R84" i="5"/>
  <c r="R53" i="5"/>
  <c r="R54" i="5"/>
  <c r="R92" i="5"/>
  <c r="R89" i="5"/>
  <c r="D36"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41" i="5"/>
  <c r="T31" i="5"/>
  <c r="T21" i="5"/>
  <c r="T132" i="5"/>
  <c r="T51" i="5"/>
  <c r="T117" i="5"/>
  <c r="T8" i="5"/>
  <c r="T96" i="5"/>
  <c r="T17" i="5"/>
  <c r="T105" i="5"/>
  <c r="T53" i="5"/>
  <c r="T56" i="5"/>
  <c r="T136" i="5"/>
  <c r="T119" i="5"/>
  <c r="T111" i="5"/>
  <c r="T26" i="5"/>
  <c r="T116" i="5"/>
  <c r="T142" i="5"/>
  <c r="T43" i="5"/>
  <c r="T84" i="5"/>
  <c r="T100" i="5"/>
  <c r="T103" i="5"/>
  <c r="T35" i="5"/>
  <c r="T89" i="5"/>
  <c r="T6" i="5"/>
  <c r="T82" i="5"/>
  <c r="T107" i="5"/>
  <c r="T102" i="5"/>
  <c r="T133" i="5"/>
  <c r="T55" i="5"/>
  <c r="T79" i="5"/>
  <c r="T122" i="5"/>
  <c r="T104" i="5"/>
  <c r="T68" i="5"/>
  <c r="T40" i="5"/>
  <c r="T5" i="5"/>
  <c r="T92" i="5"/>
  <c r="T143" i="5"/>
  <c r="T66" i="5"/>
  <c r="T120" i="5"/>
  <c r="T47" i="5"/>
  <c r="T63" i="5"/>
  <c r="T113" i="5"/>
  <c r="T45" i="5"/>
  <c r="T11" i="5"/>
  <c r="T83" i="5"/>
  <c r="T46" i="5"/>
  <c r="T61" i="5"/>
  <c r="T37" i="5"/>
  <c r="T65" i="5"/>
  <c r="T29" i="5"/>
  <c r="T64" i="5"/>
  <c r="T28" i="5"/>
  <c r="T94" i="5"/>
  <c r="T7" i="5"/>
  <c r="T140" i="5"/>
  <c r="T25" i="5"/>
  <c r="T77" i="5"/>
  <c r="T91" i="5"/>
  <c r="T58" i="5"/>
  <c r="T129" i="5"/>
  <c r="T127" i="5"/>
  <c r="T48" i="5"/>
  <c r="T38" i="5"/>
  <c r="T99" i="5"/>
  <c r="T145" i="5"/>
  <c r="T81" i="5"/>
  <c r="T93" i="5"/>
  <c r="T101" i="5"/>
  <c r="T85" i="5"/>
  <c r="T115" i="5"/>
  <c r="T139" i="5"/>
  <c r="T32" i="5"/>
  <c r="T16" i="5"/>
  <c r="T24" i="5"/>
  <c r="T128" i="5"/>
  <c r="T108" i="5"/>
  <c r="T13" i="5"/>
  <c r="T95" i="5"/>
  <c r="T20" i="5"/>
  <c r="T30" i="5"/>
  <c r="T74" i="5"/>
  <c r="T27" i="5"/>
  <c r="T123" i="5"/>
  <c r="T109" i="5"/>
  <c r="T114" i="5"/>
  <c r="T97" i="5"/>
  <c r="T144" i="5"/>
  <c r="T15" i="5"/>
  <c r="T110" i="5"/>
  <c r="T22" i="5"/>
  <c r="T23" i="5"/>
  <c r="T134" i="5"/>
  <c r="T19" i="5"/>
  <c r="T54" i="5"/>
  <c r="T60" i="5"/>
  <c r="T76" i="5"/>
  <c r="T14" i="5"/>
  <c r="T75" i="5"/>
  <c r="T9" i="5"/>
  <c r="T52" i="5"/>
  <c r="T118" i="5"/>
  <c r="T135" i="5"/>
  <c r="T39" i="5"/>
  <c r="T12" i="5"/>
  <c r="T131" i="5"/>
  <c r="T49" i="5"/>
  <c r="T36" i="5"/>
  <c r="T126" i="5"/>
  <c r="T125" i="5"/>
  <c r="T87" i="5"/>
  <c r="T71" i="5"/>
  <c r="T124" i="5"/>
  <c r="T88" i="5"/>
  <c r="T73" i="5"/>
  <c r="T57" i="5"/>
  <c r="T112" i="5"/>
  <c r="T69" i="5"/>
  <c r="T44" i="5"/>
  <c r="T70" i="5"/>
  <c r="T121" i="5"/>
  <c r="T33" i="5"/>
  <c r="T141" i="5"/>
  <c r="T106" i="5"/>
  <c r="T80" i="5"/>
  <c r="T72" i="5"/>
  <c r="T67" i="5"/>
  <c r="T137" i="5"/>
  <c r="T59" i="5"/>
  <c r="S62" i="5"/>
  <c r="S90" i="5"/>
  <c r="H64" i="6" l="1"/>
  <c r="D64" i="6" s="1"/>
  <c r="C64" i="6"/>
  <c r="C63" i="6"/>
  <c r="C62" i="6"/>
  <c r="X27" i="5"/>
  <c r="X92" i="5"/>
  <c r="X54" i="5"/>
  <c r="X112" i="5"/>
  <c r="X134" i="5"/>
  <c r="X104" i="5"/>
  <c r="X114" i="5"/>
  <c r="X89" i="5"/>
  <c r="X105" i="5"/>
  <c r="X136" i="5"/>
  <c r="X58" i="5"/>
  <c r="X52" i="5"/>
  <c r="X66" i="5"/>
  <c r="X32" i="5"/>
  <c r="X111" i="5"/>
  <c r="X68" i="5"/>
  <c r="X79" i="5"/>
  <c r="X101" i="5"/>
  <c r="X75" i="5"/>
  <c r="X118" i="5"/>
  <c r="X117" i="5"/>
  <c r="X120" i="5"/>
  <c r="X23" i="5"/>
  <c r="X113" i="5"/>
  <c r="X126" i="5"/>
  <c r="X81" i="5"/>
  <c r="X56" i="5"/>
  <c r="X37" i="5"/>
  <c r="X145" i="5"/>
  <c r="X17" i="5"/>
  <c r="X26" i="5"/>
  <c r="X20" i="5"/>
  <c r="X82" i="5"/>
  <c r="X14" i="5"/>
  <c r="X121" i="5"/>
  <c r="X124" i="5"/>
  <c r="X40" i="5"/>
  <c r="X64" i="5"/>
  <c r="X47" i="5"/>
  <c r="X45" i="5"/>
  <c r="X96" i="5"/>
  <c r="X13" i="5"/>
  <c r="X143" i="5"/>
  <c r="X61" i="5"/>
  <c r="X109" i="5"/>
  <c r="X128" i="5"/>
  <c r="X135" i="5"/>
  <c r="X63" i="5"/>
  <c r="X60" i="5"/>
  <c r="X22" i="5"/>
  <c r="X36" i="5"/>
  <c r="X46" i="5"/>
  <c r="X28" i="5"/>
  <c r="X132" i="5"/>
  <c r="X93" i="5"/>
  <c r="X91" i="5"/>
  <c r="X43" i="5"/>
  <c r="X55" i="5"/>
  <c r="X9" i="5"/>
  <c r="X84" i="5"/>
  <c r="X6" i="5"/>
  <c r="X77" i="5"/>
  <c r="X74" i="5"/>
  <c r="X29" i="5"/>
  <c r="X59" i="5"/>
  <c r="X107" i="5"/>
  <c r="X131" i="5"/>
  <c r="X57" i="5"/>
  <c r="X102" i="5"/>
  <c r="X139" i="5"/>
  <c r="X73" i="5"/>
  <c r="X48" i="5"/>
  <c r="X7" i="5"/>
  <c r="X141" i="5"/>
  <c r="X16" i="5"/>
  <c r="X144" i="5"/>
  <c r="X87" i="5"/>
  <c r="X106" i="5"/>
  <c r="X140" i="5"/>
  <c r="X51" i="5"/>
  <c r="X39" i="5"/>
  <c r="X108" i="5"/>
  <c r="X30" i="5"/>
  <c r="X33" i="5"/>
  <c r="X99" i="5"/>
  <c r="X31" i="5"/>
  <c r="X125" i="5"/>
  <c r="X5" i="5"/>
  <c r="X25" i="5"/>
  <c r="X76" i="5"/>
  <c r="X123" i="5"/>
  <c r="X127" i="5"/>
  <c r="X103" i="5"/>
  <c r="X85" i="5"/>
  <c r="X110" i="5"/>
  <c r="X137" i="5"/>
  <c r="X115" i="5"/>
  <c r="X67" i="5"/>
  <c r="X35" i="5"/>
  <c r="X88" i="5"/>
  <c r="X15" i="5"/>
  <c r="X72" i="5"/>
  <c r="X38" i="5"/>
  <c r="X100" i="5"/>
  <c r="X65" i="5"/>
  <c r="X95" i="5"/>
  <c r="X12" i="5"/>
  <c r="X94" i="5"/>
  <c r="X11" i="5"/>
  <c r="X8" i="5"/>
  <c r="X80" i="5"/>
  <c r="X53" i="5"/>
  <c r="X133" i="5"/>
  <c r="X122" i="5"/>
  <c r="X24" i="5"/>
  <c r="X49" i="5"/>
  <c r="X21" i="5"/>
  <c r="X119" i="5"/>
  <c r="X19" i="5"/>
  <c r="X142" i="5"/>
  <c r="X70" i="5"/>
  <c r="X41" i="5"/>
  <c r="X69" i="5"/>
  <c r="X129" i="5"/>
  <c r="X44" i="5"/>
  <c r="X71" i="5"/>
  <c r="X116" i="5"/>
  <c r="X83" i="5"/>
  <c r="X97" i="5"/>
  <c r="G66" i="6"/>
  <c r="H66" i="6" s="1"/>
  <c r="H67" i="6" s="1"/>
  <c r="D2" i="6" s="1"/>
  <c r="D52" i="6"/>
  <c r="C52" i="6"/>
  <c r="D51" i="6"/>
  <c r="C51" i="6"/>
  <c r="S142" i="5"/>
  <c r="S143" i="5"/>
  <c r="S145" i="5"/>
  <c r="S144" i="5"/>
  <c r="S137" i="5"/>
  <c r="S140" i="5"/>
  <c r="S141" i="5"/>
  <c r="S139" i="5"/>
  <c r="S134" i="5"/>
  <c r="S135" i="5"/>
  <c r="S136" i="5"/>
  <c r="S8" i="5"/>
  <c r="S122" i="5"/>
  <c r="S29" i="5"/>
  <c r="S51" i="5"/>
  <c r="S85" i="5"/>
  <c r="S73" i="5"/>
  <c r="S25" i="5"/>
  <c r="S103" i="5"/>
  <c r="S121" i="5"/>
  <c r="S24" i="5"/>
  <c r="S27" i="5"/>
  <c r="S127" i="5"/>
  <c r="S120" i="5"/>
  <c r="S23" i="5"/>
  <c r="S11" i="5"/>
  <c r="S131" i="5"/>
  <c r="S124" i="5"/>
  <c r="S105" i="5"/>
  <c r="S30" i="5"/>
  <c r="S82" i="5"/>
  <c r="S71" i="5"/>
  <c r="S97" i="5"/>
  <c r="S94" i="5"/>
  <c r="S87" i="5"/>
  <c r="S126" i="5"/>
  <c r="S119" i="5"/>
  <c r="S6" i="5"/>
  <c r="S115" i="5"/>
  <c r="S63" i="5"/>
  <c r="S89" i="5"/>
  <c r="S22" i="5"/>
  <c r="S5" i="5"/>
  <c r="S110" i="5"/>
  <c r="S118" i="5"/>
  <c r="S31" i="5"/>
  <c r="S132" i="5"/>
  <c r="S40" i="5"/>
  <c r="S39" i="5"/>
  <c r="S57" i="5"/>
  <c r="S54" i="5"/>
  <c r="S92" i="5"/>
  <c r="S106" i="5"/>
  <c r="S74" i="5"/>
  <c r="S59" i="5"/>
  <c r="S133" i="5"/>
  <c r="S44" i="5"/>
  <c r="S47" i="5"/>
  <c r="S81" i="5"/>
  <c r="S114" i="5"/>
  <c r="S104" i="5"/>
  <c r="S46" i="5"/>
  <c r="S55" i="5"/>
  <c r="S68" i="5"/>
  <c r="S60" i="5"/>
  <c r="S19" i="5"/>
  <c r="S36" i="5"/>
  <c r="S108" i="5"/>
  <c r="S113" i="5"/>
  <c r="S99" i="5"/>
  <c r="S7" i="5"/>
  <c r="S69" i="5"/>
  <c r="S32" i="5"/>
  <c r="S95" i="5"/>
  <c r="S117" i="5"/>
  <c r="S17" i="5"/>
  <c r="S28" i="5"/>
  <c r="S43" i="5"/>
  <c r="S75" i="5"/>
  <c r="S84" i="5"/>
  <c r="S107" i="5"/>
  <c r="S14" i="5"/>
  <c r="S116" i="5"/>
  <c r="S72" i="5"/>
  <c r="S79" i="5"/>
  <c r="S101" i="5"/>
  <c r="S13" i="5"/>
  <c r="S48" i="5"/>
  <c r="S52" i="5"/>
  <c r="S96" i="5"/>
  <c r="S53" i="5"/>
  <c r="S88" i="5"/>
  <c r="S9" i="5"/>
  <c r="S128" i="5"/>
  <c r="S70" i="5"/>
  <c r="S80" i="5"/>
  <c r="S58" i="5"/>
  <c r="S109" i="5"/>
  <c r="S111" i="5"/>
  <c r="S35" i="5"/>
  <c r="S77" i="5"/>
  <c r="S38" i="5"/>
  <c r="S64" i="5"/>
  <c r="S15" i="5"/>
  <c r="S20" i="5"/>
  <c r="S93" i="5"/>
  <c r="S65" i="5"/>
  <c r="S41" i="5"/>
  <c r="S67" i="5"/>
  <c r="S76" i="5"/>
  <c r="S125" i="5"/>
  <c r="S45" i="5"/>
  <c r="S129" i="5"/>
  <c r="S123" i="5"/>
  <c r="S37" i="5"/>
  <c r="S21" i="5"/>
  <c r="S16" i="5"/>
  <c r="S12" i="5"/>
  <c r="S100" i="5"/>
  <c r="S91" i="5"/>
  <c r="S61" i="5"/>
  <c r="S56" i="5"/>
  <c r="S33" i="5"/>
  <c r="S49" i="5"/>
  <c r="S83" i="5"/>
  <c r="S112" i="5"/>
  <c r="S66" i="5"/>
  <c r="S26" i="5"/>
  <c r="S10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<sst xmlns="http://schemas.openxmlformats.org/spreadsheetml/2006/main" count="22559" uniqueCount="15552">
  <si>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</si>
  <si>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</si>
  <si>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</si>
  <si>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</si>
  <si>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</si>
  <si>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</si>
  <si>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</si>
  <si>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</si>
  <si>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</si>
  <si>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</si>
  <si>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</si>
  <si>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</si>
  <si>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</si>
  <si>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</si>
  <si>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</si>
  <si>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</si>
  <si>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</si>
  <si>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</si>
  <si>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</si>
  <si>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</si>
  <si>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</si>
  <si>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</si>
  <si>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</si>
  <si>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</si>
  <si>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</si>
  <si>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</si>
  <si>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</si>
  <si>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</si>
  <si>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</si>
  <si>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</si>
  <si>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</si>
  <si>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</si>
  <si>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</si>
  <si>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</si>
  <si>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</si>
  <si>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</si>
  <si>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</si>
  <si>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</si>
  <si>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</si>
  <si>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</si>
  <si>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</si>
  <si>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</si>
  <si>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</si>
  <si>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</si>
  <si>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</si>
  <si>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</si>
  <si>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</si>
  <si>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</si>
  <si>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</si>
  <si>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</si>
  <si>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</si>
  <si>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</si>
  <si>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</si>
  <si>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</si>
  <si>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</si>
  <si>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</si>
  <si>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</si>
  <si>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</si>
  <si>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</si>
  <si>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</si>
  <si>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</si>
  <si>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</si>
  <si>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</si>
  <si>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</si>
  <si>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</si>
  <si>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</si>
  <si>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</si>
  <si>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</si>
  <si>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</si>
  <si>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</si>
  <si>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</si>
  <si>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</si>
  <si>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</si>
  <si>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</si>
  <si>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</si>
  <si>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</si>
  <si>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</si>
  <si>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</si>
  <si>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</si>
  <si>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</si>
  <si>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</si>
  <si>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</si>
  <si>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</si>
  <si>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</si>
  <si>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</si>
  <si>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</si>
  <si>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</si>
  <si>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</si>
  <si>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</si>
  <si>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</si>
  <si>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</si>
  <si>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</si>
  <si>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</si>
  <si>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</si>
  <si>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</si>
  <si>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</si>
  <si>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</si>
  <si>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</si>
  <si>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</si>
  <si>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</si>
  <si>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</si>
  <si>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</si>
  <si>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</si>
  <si>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</si>
  <si>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</si>
  <si>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</si>
  <si>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</si>
  <si>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</si>
  <si>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</si>
  <si>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</si>
  <si>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</si>
  <si>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</si>
  <si>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</si>
  <si>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</si>
  <si>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</si>
  <si>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</si>
  <si>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</si>
  <si>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</si>
  <si>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</si>
  <si>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</si>
  <si>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</si>
  <si>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</si>
  <si>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</si>
  <si>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</si>
  <si>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</si>
  <si>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</si>
  <si>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</si>
  <si>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</si>
  <si>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</si>
  <si>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</si>
  <si>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</si>
  <si>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</si>
  <si>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</si>
  <si>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</si>
  <si>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</si>
  <si>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</si>
  <si>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</si>
  <si>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</si>
  <si>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</si>
  <si>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</si>
  <si>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</si>
  <si>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</si>
  <si>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</si>
  <si>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</si>
  <si>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</si>
  <si>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</si>
  <si>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</si>
  <si>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</si>
  <si>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</si>
  <si>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</si>
  <si>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</si>
  <si>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</si>
  <si>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</si>
  <si>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</si>
  <si>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</si>
  <si>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</si>
  <si>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</si>
  <si>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</si>
  <si>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</si>
  <si>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</si>
  <si>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</si>
  <si>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</si>
  <si>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</si>
  <si>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</si>
  <si>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</si>
  <si>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</si>
  <si>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</si>
  <si>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</si>
  <si>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</si>
  <si>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</si>
  <si>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</si>
  <si>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</si>
  <si>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</si>
  <si>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</si>
  <si>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</si>
  <si>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</si>
  <si>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</si>
  <si>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</si>
  <si>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</si>
  <si>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</si>
  <si>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</si>
  <si>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</si>
  <si>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</si>
  <si>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</si>
  <si>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</si>
  <si>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</si>
  <si>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</si>
  <si>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</si>
  <si>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</si>
  <si>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</si>
  <si>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</si>
  <si>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</si>
  <si>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</si>
  <si>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</si>
  <si>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</si>
  <si>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</si>
  <si>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</si>
  <si>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</si>
  <si>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</si>
  <si>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</si>
  <si>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</si>
  <si>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</si>
  <si>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</si>
  <si>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</si>
  <si>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</si>
  <si>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</si>
  <si>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</si>
  <si>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</si>
  <si>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</si>
  <si>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</si>
  <si>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</si>
  <si>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</si>
  <si>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</si>
  <si>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</si>
  <si>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</si>
  <si>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</si>
  <si>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</si>
  <si>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</si>
  <si>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</si>
  <si>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</si>
  <si>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</si>
  <si>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</si>
  <si>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</si>
  <si>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</si>
  <si>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</si>
  <si>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</si>
  <si>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</si>
  <si>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</si>
  <si>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</si>
  <si>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</si>
  <si>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</si>
  <si>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</si>
  <si>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</si>
  <si>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</si>
  <si>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</si>
  <si>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</si>
  <si>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</si>
  <si>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</si>
  <si>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</si>
  <si>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</si>
  <si>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</si>
  <si>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</si>
  <si>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</si>
  <si>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</si>
  <si>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</si>
  <si>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</si>
  <si>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</si>
  <si>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</si>
  <si>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</si>
  <si>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</si>
  <si>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</si>
  <si>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</si>
  <si>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</si>
  <si>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</si>
  <si>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</si>
  <si>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</si>
  <si>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</si>
  <si>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</si>
  <si>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</si>
  <si>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</si>
  <si>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</si>
  <si>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</si>
  <si>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</si>
  <si>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</si>
  <si>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</si>
  <si>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</si>
  <si>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</si>
  <si>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</si>
  <si>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</si>
  <si>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</si>
  <si>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</si>
  <si>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</si>
  <si>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</si>
  <si>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</si>
  <si>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</si>
  <si>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</si>
  <si>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</si>
  <si>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</si>
  <si>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</si>
  <si>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</si>
  <si>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</si>
  <si>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</si>
  <si>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</si>
  <si>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</si>
  <si>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</si>
  <si>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</si>
  <si>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</si>
  <si>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</si>
  <si>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</si>
  <si>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</si>
  <si>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</si>
  <si>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</si>
  <si>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</si>
  <si>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</si>
  <si>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</si>
  <si>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</si>
  <si>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</si>
  <si>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</si>
  <si>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</si>
  <si>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</si>
  <si>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</si>
  <si>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</si>
  <si>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</si>
  <si>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</si>
  <si>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</si>
  <si>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</si>
  <si>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</si>
  <si>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</si>
  <si>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</si>
  <si>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</si>
  <si>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</si>
  <si>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</si>
  <si>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</si>
  <si>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</si>
  <si>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</si>
  <si>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</si>
  <si>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</si>
  <si>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</si>
  <si>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</si>
  <si>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</si>
  <si>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</si>
  <si>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</si>
  <si>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</si>
  <si>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</si>
  <si>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</si>
  <si>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</si>
  <si>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</si>
  <si>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</si>
  <si>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</si>
  <si>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</si>
  <si>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</si>
  <si>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</si>
  <si>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</si>
  <si>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</si>
  <si>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</si>
  <si>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</si>
  <si>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</si>
  <si>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</si>
  <si>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</si>
  <si>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</si>
  <si>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</si>
  <si>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</si>
  <si>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</si>
  <si>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</si>
  <si>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</si>
  <si>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</si>
  <si>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</si>
  <si>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</si>
  <si>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</si>
  <si>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</si>
  <si>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</si>
  <si>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</si>
  <si>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</si>
  <si>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</si>
  <si>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</si>
  <si>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</si>
  <si>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</si>
  <si>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</si>
  <si>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</si>
  <si>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</si>
  <si>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</si>
  <si>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</si>
  <si>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</si>
  <si>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</si>
  <si>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</si>
  <si>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</si>
  <si>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</si>
  <si>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</si>
  <si>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</si>
  <si>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</si>
  <si>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</si>
  <si>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</si>
  <si>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</si>
  <si>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</si>
  <si>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</si>
  <si>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</si>
  <si>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</si>
  <si>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</si>
  <si>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</si>
  <si>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</si>
  <si>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</si>
  <si>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</si>
  <si>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</si>
  <si>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</si>
  <si>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</si>
  <si>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</si>
  <si>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</si>
  <si>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</si>
  <si>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</si>
  <si>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</si>
  <si>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</si>
  <si>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</si>
  <si>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</si>
  <si>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</si>
  <si>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</si>
  <si>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</si>
  <si>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</si>
  <si>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</si>
  <si>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</si>
  <si>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</si>
  <si>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</si>
  <si>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</si>
  <si>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</si>
  <si>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</si>
  <si>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</si>
  <si>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</si>
  <si>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</si>
  <si>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</si>
  <si>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</si>
  <si>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</si>
  <si>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</si>
  <si>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</si>
  <si>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</si>
  <si>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</si>
  <si>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</si>
  <si>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</si>
  <si>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</si>
  <si>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</si>
  <si>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</si>
  <si>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</si>
  <si>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</si>
  <si>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</si>
  <si>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</si>
  <si>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</si>
  <si>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</si>
  <si>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</si>
  <si>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</si>
  <si>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</si>
  <si>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</si>
  <si>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</si>
  <si>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</si>
  <si>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</si>
  <si>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</si>
  <si>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</si>
  <si>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</si>
  <si>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</si>
  <si>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</si>
  <si>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</si>
  <si>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</si>
  <si>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</si>
  <si>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</si>
  <si>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</si>
  <si>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</si>
  <si>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</si>
  <si>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</si>
  <si>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</si>
  <si>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</si>
  <si>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</si>
  <si>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</si>
  <si>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</si>
  <si>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</si>
  <si>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</si>
  <si>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</si>
  <si>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</si>
  <si>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</si>
  <si>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</si>
  <si>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</si>
  <si>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</si>
  <si>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</si>
  <si>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</si>
  <si>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</si>
  <si>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</si>
  <si>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</si>
  <si>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</si>
  <si>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</si>
  <si>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</si>
  <si>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</si>
  <si>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</si>
  <si>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</si>
  <si>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</si>
  <si>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</si>
  <si>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</si>
  <si>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</si>
  <si>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</si>
  <si>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</si>
  <si>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</si>
  <si>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</si>
  <si>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</si>
  <si>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</si>
  <si>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</si>
  <si>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</si>
  <si>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</si>
  <si>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</si>
  <si>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</si>
  <si>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</si>
  <si>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</si>
  <si>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</si>
  <si>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</si>
  <si>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</si>
  <si>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</si>
  <si>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</si>
  <si>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</si>
  <si>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</si>
  <si>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</si>
  <si>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</si>
  <si>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</si>
  <si>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</si>
  <si>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</si>
  <si>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</si>
  <si>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</si>
  <si>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</si>
  <si>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</si>
  <si>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</si>
  <si>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</si>
  <si>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</si>
  <si>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</si>
  <si>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</si>
  <si>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</si>
  <si>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</si>
  <si>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</si>
  <si>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</si>
  <si>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</si>
  <si>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</si>
  <si>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</si>
  <si>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</si>
  <si>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</si>
  <si>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</si>
  <si>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</si>
  <si>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</si>
  <si>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</si>
  <si>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</si>
  <si>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</si>
  <si>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</si>
  <si>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</si>
  <si>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</si>
  <si>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</si>
  <si>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</si>
  <si>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</si>
  <si>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</si>
  <si>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</si>
  <si>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</si>
  <si>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</si>
  <si>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</si>
  <si>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</si>
  <si>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</si>
  <si>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</si>
  <si>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</si>
  <si>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</si>
  <si>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</si>
  <si>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</si>
  <si>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</si>
  <si>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</si>
  <si>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</si>
  <si>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</si>
  <si>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</si>
  <si>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</si>
  <si>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</si>
  <si>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</si>
  <si>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</si>
  <si>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</si>
  <si>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</si>
  <si>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</si>
  <si>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</si>
  <si>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</si>
  <si>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</si>
  <si>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</si>
  <si>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</si>
  <si>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</si>
  <si>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</si>
  <si>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</si>
  <si>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</si>
  <si>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</si>
  <si>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</si>
  <si>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</si>
  <si>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</si>
  <si>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</si>
  <si>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</si>
  <si>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</si>
  <si>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</si>
  <si>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</si>
  <si>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</si>
  <si>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</si>
  <si>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</si>
  <si>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</si>
  <si>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</si>
  <si>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</si>
  <si>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</si>
  <si>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</si>
  <si>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</si>
  <si>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</si>
  <si>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</si>
  <si>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</si>
  <si>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</si>
  <si>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</si>
  <si>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</si>
  <si>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</si>
  <si>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</si>
  <si>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</si>
  <si>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</si>
  <si>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</si>
  <si>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</si>
  <si>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</si>
  <si>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</si>
  <si>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</si>
  <si>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</si>
  <si>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</si>
  <si>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</si>
  <si>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</si>
  <si>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</si>
  <si>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</si>
  <si>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</si>
  <si>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</si>
  <si>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</si>
  <si>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</si>
  <si>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</si>
  <si>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</si>
  <si>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</si>
  <si>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</si>
  <si>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</si>
  <si>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</si>
  <si>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</si>
  <si>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</si>
  <si>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</si>
  <si>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</si>
  <si>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</si>
  <si>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</si>
  <si>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</si>
  <si>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</si>
  <si>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</si>
  <si>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</si>
  <si>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</si>
  <si>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</si>
  <si>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</si>
  <si>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</si>
  <si>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</si>
  <si>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</si>
  <si>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</si>
  <si>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</si>
  <si>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</si>
  <si>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</si>
  <si>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</si>
  <si>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</si>
  <si>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</si>
  <si>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</si>
  <si>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</si>
  <si>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</si>
  <si>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</si>
  <si>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</si>
  <si>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</si>
  <si>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</si>
  <si>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</si>
  <si>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</si>
  <si>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</si>
  <si>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</si>
  <si>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</si>
  <si>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</si>
  <si>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</si>
  <si>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</si>
  <si>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</si>
  <si>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</si>
  <si>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</si>
  <si>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</si>
  <si>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</si>
  <si>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</si>
  <si>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</si>
  <si>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</si>
  <si>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</si>
  <si>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</si>
  <si>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</si>
  <si>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</si>
  <si>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</si>
  <si>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</si>
  <si>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</si>
  <si>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</si>
  <si>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</si>
  <si>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</si>
  <si>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</si>
  <si>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</si>
  <si>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</si>
  <si>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</si>
  <si>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</si>
  <si>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</si>
  <si>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</si>
  <si>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</si>
  <si>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</si>
  <si>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</si>
  <si>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</si>
  <si>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</si>
  <si>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</si>
  <si>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</si>
  <si>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</si>
  <si>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</si>
  <si>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</si>
  <si>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</si>
  <si>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</si>
  <si>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</si>
  <si>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</si>
  <si>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</si>
  <si>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</si>
  <si>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</si>
  <si>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</si>
  <si>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</si>
  <si>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</si>
  <si>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</si>
  <si>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</si>
  <si>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</si>
  <si>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</si>
  <si>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</si>
  <si>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</si>
  <si>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</si>
  <si>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</si>
  <si>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</si>
  <si>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</si>
  <si>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</si>
  <si>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</si>
  <si>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</si>
  <si>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</si>
  <si>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</si>
  <si>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</si>
  <si>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</si>
  <si>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</si>
  <si>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</si>
  <si>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</si>
  <si>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</si>
  <si>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</si>
  <si>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</si>
  <si>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</si>
  <si>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</si>
  <si>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</si>
  <si>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</si>
  <si>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</si>
  <si>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</si>
  <si>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</si>
  <si>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</si>
  <si>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</si>
  <si>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</si>
  <si>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</si>
  <si>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</si>
  <si>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</si>
  <si>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</si>
  <si>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</si>
  <si>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</si>
  <si>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</si>
  <si>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</si>
  <si>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</si>
  <si>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</si>
  <si>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</si>
  <si>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</si>
  <si>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</si>
  <si>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</si>
  <si>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</si>
  <si>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</si>
  <si>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</si>
  <si>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</si>
  <si>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</si>
  <si>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</si>
  <si>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</si>
  <si>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</si>
  <si>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</si>
  <si>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</si>
  <si>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</si>
  <si>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</si>
  <si>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</si>
  <si>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</si>
  <si>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</si>
  <si>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</si>
  <si>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</si>
  <si>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</si>
  <si>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</si>
  <si>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</si>
  <si>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</si>
  <si>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</si>
  <si>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</si>
  <si>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</si>
  <si>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</si>
  <si>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</si>
  <si>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</si>
  <si>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</si>
  <si>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</si>
  <si>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</si>
  <si>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</si>
  <si>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</si>
  <si>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</si>
  <si>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</si>
  <si>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</si>
  <si>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</si>
  <si>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</si>
  <si>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</si>
  <si>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</si>
  <si>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</si>
  <si>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</si>
  <si>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</si>
  <si>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</si>
  <si>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</si>
  <si>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</si>
  <si>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</si>
  <si>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</si>
  <si>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</si>
  <si>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</si>
  <si>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</si>
  <si>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</si>
  <si>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</si>
  <si>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</si>
  <si>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</si>
  <si>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</si>
  <si>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</si>
  <si>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</si>
  <si>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</si>
  <si>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</si>
  <si>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</si>
  <si>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</si>
  <si>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</si>
  <si>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</si>
  <si>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</si>
  <si>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</si>
  <si>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</si>
  <si>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</si>
  <si>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</si>
  <si>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</si>
  <si>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</si>
  <si>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</si>
  <si>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</si>
  <si>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</si>
  <si>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</si>
  <si>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</si>
  <si>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</si>
  <si>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</si>
  <si>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</si>
  <si>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</si>
  <si>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</si>
  <si>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</si>
  <si>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</si>
  <si>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</si>
  <si>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</si>
  <si>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</si>
  <si>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</si>
  <si>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</si>
  <si>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</si>
  <si>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</si>
  <si>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</si>
  <si>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</si>
  <si>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</si>
  <si>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</si>
  <si>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</si>
  <si>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</si>
  <si>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</si>
  <si>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</si>
  <si>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</si>
  <si>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</si>
  <si>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</si>
  <si>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</si>
  <si>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</si>
  <si>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</si>
  <si>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</si>
  <si>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</si>
  <si>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</si>
  <si>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</si>
  <si>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</si>
  <si>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</si>
  <si>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</si>
  <si>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</si>
  <si>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</si>
  <si>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</si>
  <si>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</si>
  <si>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</si>
  <si>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</si>
  <si>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</si>
  <si>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</si>
  <si>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</si>
  <si>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</si>
  <si>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</si>
  <si>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</si>
  <si>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</si>
  <si>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</si>
  <si>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</si>
  <si>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</si>
  <si>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</si>
  <si>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</si>
  <si>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</si>
  <si>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</si>
  <si>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</si>
  <si>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</si>
  <si>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</si>
  <si>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</si>
  <si>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</si>
  <si>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</si>
  <si>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</si>
  <si>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</si>
  <si>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</si>
  <si>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</si>
  <si>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</si>
  <si>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</si>
  <si>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</si>
  <si>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</si>
  <si>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</si>
  <si>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</si>
  <si>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</si>
  <si>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</si>
  <si>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</si>
  <si>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</si>
  <si>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</si>
  <si>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</si>
  <si>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</si>
  <si>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</si>
  <si>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</si>
  <si>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</si>
  <si>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</si>
  <si>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</si>
  <si>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</si>
  <si>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</si>
  <si>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</si>
  <si>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</si>
  <si>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</si>
  <si>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</si>
  <si>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</si>
  <si>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</si>
  <si>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</si>
  <si>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</si>
  <si>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</si>
  <si>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</si>
  <si>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</si>
  <si>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</si>
  <si>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</si>
  <si>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</si>
  <si>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</si>
  <si>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</si>
  <si>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</si>
  <si>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</si>
  <si>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</si>
  <si>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</si>
  <si>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</si>
  <si>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</si>
  <si>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</si>
  <si>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</si>
  <si>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</si>
  <si>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</si>
  <si>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</si>
  <si>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</si>
  <si>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</si>
  <si>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</si>
  <si>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</si>
  <si>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</si>
  <si>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</si>
  <si>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</si>
  <si>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</si>
  <si>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</si>
  <si>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</si>
  <si>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</si>
  <si>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</si>
  <si>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</si>
  <si>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</si>
  <si>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</si>
  <si>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</si>
  <si>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</si>
  <si>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</si>
  <si>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</si>
  <si>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</si>
  <si>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</si>
  <si>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</si>
  <si>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</si>
  <si>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</si>
  <si>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</si>
  <si>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</si>
  <si>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</si>
  <si>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</si>
  <si>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</si>
  <si>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</si>
  <si>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</si>
  <si>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</si>
  <si>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</si>
  <si>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</si>
  <si>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</si>
  <si>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</si>
  <si>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</si>
  <si>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</si>
  <si>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</si>
  <si>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</si>
  <si>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</si>
  <si>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</si>
  <si>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</si>
  <si>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</si>
  <si>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</si>
  <si>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</si>
  <si>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</si>
  <si>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</si>
  <si>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</si>
  <si>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</si>
  <si>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</si>
  <si>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</si>
  <si>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</si>
  <si>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</si>
  <si>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</si>
  <si>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</si>
  <si>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</si>
  <si>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</si>
  <si>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</si>
  <si>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</si>
  <si>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</si>
  <si>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</si>
  <si>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</si>
  <si>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</si>
  <si>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</si>
  <si>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</si>
  <si>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</si>
  <si>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</si>
  <si>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</si>
  <si>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</si>
  <si>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</si>
  <si>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</si>
  <si>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</si>
  <si>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</si>
  <si>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</si>
  <si>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</si>
  <si>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</si>
  <si>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</si>
  <si>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</si>
  <si>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</si>
  <si>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</si>
  <si>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</si>
  <si>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</si>
  <si>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</si>
  <si>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</si>
  <si>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</si>
  <si>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</si>
  <si>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</si>
  <si>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</si>
  <si>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</si>
  <si>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</si>
  <si>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</si>
  <si>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</si>
  <si>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</si>
  <si>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</si>
  <si>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</si>
  <si>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</si>
  <si>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</si>
  <si>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</si>
  <si>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</si>
  <si>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</si>
  <si>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</si>
  <si>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</si>
  <si>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</si>
  <si>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</si>
  <si>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</si>
  <si>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</si>
  <si>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</si>
  <si>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</si>
  <si>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</si>
  <si>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</si>
  <si>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</si>
  <si>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</si>
  <si>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</si>
  <si>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</si>
  <si>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</si>
  <si>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</si>
  <si>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</si>
  <si>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</si>
  <si>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</si>
  <si>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</si>
  <si>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</si>
  <si>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</si>
  <si>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</si>
  <si>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</si>
  <si>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</si>
  <si>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</si>
  <si>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</si>
  <si>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</si>
  <si>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</si>
  <si>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</si>
  <si>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</si>
  <si>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</si>
  <si>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</si>
  <si>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</si>
  <si>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</si>
  <si>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</si>
  <si>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</si>
  <si>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</si>
  <si>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</si>
  <si>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</si>
  <si>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</si>
  <si>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</si>
  <si>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</si>
  <si>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</si>
  <si>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</si>
  <si>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</si>
  <si>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</si>
  <si>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</si>
  <si>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</si>
  <si>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</si>
  <si>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</si>
  <si>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</si>
  <si>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</si>
  <si>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</si>
  <si>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</si>
  <si>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</si>
  <si>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</si>
  <si>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</si>
  <si>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</si>
  <si>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</si>
  <si>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</si>
  <si>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</si>
  <si>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</si>
  <si>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</si>
  <si>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</si>
  <si>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</si>
  <si>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</si>
  <si>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</si>
  <si>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</si>
  <si>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</si>
  <si>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</si>
  <si>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</si>
  <si>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</si>
  <si>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</si>
  <si>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</si>
  <si>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</si>
  <si>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</si>
  <si>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</si>
  <si>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</si>
  <si>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</si>
  <si>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</si>
  <si>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</si>
  <si>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</si>
  <si>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</si>
  <si>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</si>
  <si>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</si>
  <si>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</si>
  <si>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</si>
  <si>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</si>
  <si>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</si>
  <si>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</si>
  <si>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</si>
  <si>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</si>
  <si>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</si>
  <si>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</si>
  <si>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</si>
  <si>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</si>
  <si>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</si>
  <si>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</si>
  <si>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</si>
  <si>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</si>
  <si>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</si>
  <si>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</si>
  <si>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</si>
  <si>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</si>
  <si>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</si>
  <si>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</si>
  <si>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</si>
  <si>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</si>
  <si>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</si>
  <si>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</si>
  <si>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</si>
  <si>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</si>
  <si>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</si>
  <si>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</si>
  <si>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</si>
  <si>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</si>
  <si>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</si>
  <si>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</si>
  <si>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</si>
  <si>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</si>
  <si>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</si>
  <si>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</si>
  <si>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</si>
  <si>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</si>
  <si>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</si>
  <si>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</si>
  <si>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</si>
  <si>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</si>
  <si>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</si>
  <si>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</si>
  <si>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</si>
  <si>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</si>
  <si>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</si>
  <si>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</si>
  <si>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</si>
  <si>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</si>
  <si>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</si>
  <si>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</si>
  <si>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</si>
  <si>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</si>
  <si>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</si>
  <si>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</si>
  <si>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</si>
  <si>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</si>
  <si>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</si>
  <si>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</si>
  <si>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</si>
  <si>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</si>
  <si>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</si>
  <si>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</si>
  <si>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</si>
  <si>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</si>
  <si>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</si>
  <si>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</si>
  <si>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</si>
  <si>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</si>
  <si>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</si>
  <si>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</si>
  <si>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</si>
  <si>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</si>
  <si>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</si>
  <si>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</si>
  <si>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</si>
  <si>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</si>
  <si>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</si>
  <si>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</si>
  <si>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</si>
  <si>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</si>
  <si>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</si>
  <si>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</si>
  <si>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</si>
  <si>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</si>
  <si>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</si>
  <si>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</si>
  <si>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</si>
  <si>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</si>
  <si>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</si>
  <si>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</si>
  <si>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</si>
  <si>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</si>
  <si>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</si>
  <si>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</si>
  <si>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</si>
  <si>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</si>
  <si>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</si>
  <si>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</si>
  <si>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</si>
  <si>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</si>
  <si>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</si>
  <si>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</si>
  <si>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</si>
  <si>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</si>
  <si>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</si>
  <si>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</si>
  <si>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</si>
  <si>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</si>
  <si>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</si>
  <si>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</si>
  <si>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</si>
  <si>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</si>
  <si>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</si>
  <si>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</si>
  <si>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</si>
  <si>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</si>
  <si>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</si>
  <si>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</si>
  <si>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</si>
  <si>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</si>
  <si>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</si>
  <si>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</si>
  <si>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</si>
  <si>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</si>
  <si>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</si>
  <si>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</si>
  <si>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</si>
  <si>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</si>
  <si>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</si>
  <si>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</si>
  <si>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</si>
  <si>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</si>
  <si>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</si>
  <si>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</si>
  <si>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</si>
  <si>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</si>
  <si>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</si>
  <si>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</si>
  <si>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</si>
  <si>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</si>
  <si>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</si>
  <si>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</si>
  <si>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</si>
  <si>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</si>
  <si>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</si>
  <si>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</si>
  <si>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</si>
  <si>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</si>
  <si>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</si>
  <si>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</si>
  <si>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</si>
  <si>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</si>
  <si>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</si>
  <si>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</si>
  <si>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</si>
  <si>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</si>
  <si>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</si>
  <si>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</si>
  <si>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</si>
  <si>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</si>
  <si>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</si>
  <si>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</si>
  <si>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</si>
  <si>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</si>
  <si>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</si>
  <si>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</si>
  <si>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</si>
  <si>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</si>
  <si>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</si>
  <si>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</si>
  <si>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</si>
  <si>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</si>
  <si>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</si>
  <si>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</si>
  <si>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</si>
  <si>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</si>
  <si>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</si>
  <si>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</si>
  <si>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</si>
  <si>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</si>
  <si>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</si>
  <si>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</si>
  <si>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</si>
  <si>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</si>
  <si>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</si>
  <si>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</si>
  <si>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</si>
  <si>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</si>
  <si>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</si>
  <si>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</si>
  <si>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</si>
  <si>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</si>
  <si>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</si>
  <si>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</si>
  <si>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</si>
  <si>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</si>
  <si>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</si>
  <si>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</si>
  <si>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</si>
  <si>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</si>
  <si>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</si>
  <si>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</si>
  <si>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</si>
  <si>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</si>
  <si>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</si>
  <si>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</si>
  <si>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</si>
  <si>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</si>
  <si>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</si>
  <si>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</si>
  <si>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</si>
  <si>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</si>
  <si>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</si>
  <si>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</si>
  <si>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</si>
  <si>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</si>
  <si>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</si>
  <si>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</si>
  <si>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</si>
  <si>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</si>
  <si>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</si>
  <si>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</si>
  <si>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</si>
  <si>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</si>
  <si>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</si>
  <si>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</si>
  <si>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</si>
  <si>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</si>
  <si>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</si>
  <si>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</si>
  <si>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</si>
  <si>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</si>
  <si>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</si>
  <si>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</si>
  <si>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</si>
  <si>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</si>
  <si>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</si>
  <si>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</si>
  <si>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</si>
  <si>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</si>
  <si>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</si>
  <si>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</si>
  <si>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</si>
  <si>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</si>
  <si>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</si>
  <si>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</si>
  <si>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</si>
  <si>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</si>
  <si>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</si>
  <si>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</si>
  <si>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</si>
  <si>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</si>
  <si>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</si>
  <si>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</si>
  <si>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</si>
  <si>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</si>
  <si>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</si>
  <si>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</si>
  <si>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</si>
  <si>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</si>
  <si>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</si>
  <si>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</si>
  <si>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</si>
  <si>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</si>
  <si>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</si>
  <si>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</si>
  <si>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</si>
  <si>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</si>
  <si>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</si>
  <si>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</si>
  <si>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</si>
  <si>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</si>
  <si>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</si>
  <si>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</si>
  <si>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</si>
  <si>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</si>
  <si>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</si>
  <si>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</si>
  <si>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</si>
  <si>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</si>
  <si>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</si>
  <si>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</si>
  <si>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</si>
  <si>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</si>
  <si>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</si>
  <si>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</si>
  <si>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</si>
  <si>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</si>
  <si>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</si>
  <si>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</si>
  <si>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</si>
  <si>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</si>
  <si>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</si>
  <si>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</si>
  <si>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</si>
  <si>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</si>
  <si>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</si>
  <si>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</si>
  <si>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</si>
  <si>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</si>
  <si>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</si>
  <si>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</si>
  <si>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</si>
  <si>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</si>
  <si>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</si>
  <si>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</si>
  <si>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</si>
  <si>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</si>
  <si>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</si>
  <si>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</si>
  <si>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</si>
  <si>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</si>
  <si>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</si>
  <si>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</si>
  <si>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</si>
  <si>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</si>
  <si>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</si>
  <si>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</si>
  <si>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</si>
  <si>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</si>
  <si>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</si>
  <si>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</si>
  <si>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</si>
  <si>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</si>
  <si>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</si>
  <si>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</si>
  <si>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</si>
  <si>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</si>
  <si>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</si>
  <si>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</si>
  <si>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</si>
  <si>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</si>
  <si>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</si>
  <si>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</si>
  <si>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</si>
  <si>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</si>
  <si>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</si>
  <si>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</si>
  <si>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</si>
  <si>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</si>
  <si>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</si>
  <si>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</si>
  <si>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</si>
  <si>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</si>
  <si>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</si>
  <si>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</si>
  <si>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</si>
  <si>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</si>
  <si>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</si>
  <si>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</si>
  <si>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</si>
  <si>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</si>
  <si>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</si>
  <si>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</si>
  <si>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</si>
  <si>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</si>
  <si>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</si>
  <si>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</si>
  <si>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</si>
  <si>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</si>
  <si>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</si>
  <si>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</si>
  <si>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</si>
  <si>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</si>
  <si>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</si>
  <si>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</si>
  <si>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</si>
  <si>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</si>
  <si>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</si>
  <si>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</si>
  <si>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</si>
  <si>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</si>
  <si>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</si>
  <si>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</si>
  <si>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</si>
  <si>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</si>
  <si>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</si>
  <si>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</si>
  <si>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</si>
  <si>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</si>
  <si>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</si>
  <si>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</si>
  <si>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</si>
  <si>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</si>
  <si>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</si>
  <si>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</si>
  <si>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</si>
  <si>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</si>
  <si>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</si>
  <si>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</si>
  <si>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</si>
  <si>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</si>
  <si>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</si>
  <si>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</si>
  <si>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</si>
  <si>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</si>
  <si>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</si>
  <si>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</si>
  <si>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</si>
  <si>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</si>
  <si>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</si>
  <si>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</si>
  <si>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</si>
  <si>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</si>
  <si>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</si>
  <si>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</si>
  <si>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</si>
  <si>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</si>
  <si>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</si>
  <si>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</si>
  <si>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</si>
  <si>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</si>
  <si>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</si>
  <si>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</si>
  <si>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</si>
  <si>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</si>
  <si>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</si>
  <si>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</si>
  <si>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</si>
  <si>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</si>
  <si>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</si>
  <si>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</si>
  <si>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</si>
  <si>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</si>
  <si>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</si>
  <si>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</si>
  <si>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</si>
  <si>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</si>
  <si>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</si>
  <si>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</si>
  <si>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</si>
  <si>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</si>
  <si>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</si>
  <si>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</si>
  <si>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</si>
  <si>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</si>
  <si>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</si>
  <si>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</si>
  <si>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</si>
  <si>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</si>
  <si>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</si>
  <si>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</si>
  <si>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</si>
  <si>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</si>
  <si>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</si>
  <si>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</si>
  <si>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</si>
  <si>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</si>
  <si>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</si>
  <si>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</si>
  <si>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</si>
  <si>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</si>
  <si>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</si>
  <si>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</si>
  <si>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</si>
  <si>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</si>
  <si>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</si>
  <si>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</si>
  <si>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</si>
  <si>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</si>
  <si>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</si>
  <si>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</si>
  <si>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</si>
  <si>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</si>
  <si>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</si>
  <si>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</si>
  <si>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</si>
  <si>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</si>
  <si>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</si>
  <si>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</si>
  <si>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</si>
  <si>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</si>
  <si>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</si>
  <si>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</si>
  <si>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</si>
  <si>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</si>
  <si>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</si>
  <si>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</si>
  <si>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</si>
  <si>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</si>
  <si>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</si>
  <si>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</si>
  <si>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</si>
  <si>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</si>
  <si>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</si>
  <si>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</si>
  <si>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</si>
  <si>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</si>
  <si>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</si>
  <si>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</si>
  <si>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</si>
  <si>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</si>
  <si>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</si>
  <si>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</si>
  <si>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</si>
  <si>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</si>
  <si>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</si>
  <si>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</si>
  <si>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</si>
  <si>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</si>
  <si>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</si>
  <si>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</si>
  <si>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</si>
  <si>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</si>
  <si>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</si>
  <si>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</si>
  <si>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</si>
  <si>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</si>
  <si>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</si>
  <si>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</si>
  <si>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</si>
  <si>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</si>
  <si>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</si>
  <si>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</si>
  <si>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</si>
  <si>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</si>
  <si>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</si>
  <si>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</si>
  <si>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</si>
  <si>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</si>
  <si>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</si>
  <si>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</si>
  <si>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</si>
  <si>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</si>
  <si>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</si>
  <si>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</si>
  <si>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</si>
  <si>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</si>
  <si>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</si>
  <si>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</si>
  <si>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</si>
  <si>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</si>
  <si>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</si>
  <si>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</si>
  <si>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</si>
  <si>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</si>
  <si>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</si>
  <si>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</si>
  <si>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</si>
  <si>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</si>
  <si>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</si>
  <si>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</si>
  <si>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</si>
  <si>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</si>
  <si>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</si>
  <si>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</si>
  <si>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</si>
  <si>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</si>
  <si>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</si>
  <si>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</si>
  <si>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</si>
  <si>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</si>
  <si>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</si>
  <si>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</si>
  <si>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</si>
  <si>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</si>
  <si>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</si>
  <si>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</si>
  <si>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</si>
  <si>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</si>
  <si>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</si>
  <si>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</si>
  <si>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</si>
  <si>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</si>
  <si>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</si>
  <si>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</si>
  <si>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</si>
  <si>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</si>
  <si>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</si>
  <si>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</si>
  <si>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</si>
  <si>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</si>
  <si>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</si>
  <si>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</si>
  <si>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</si>
  <si>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</si>
  <si>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</si>
  <si>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</si>
  <si>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</si>
  <si>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</si>
  <si>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</si>
  <si>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</si>
  <si>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</si>
  <si>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</si>
  <si>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</si>
  <si>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</si>
  <si>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</si>
  <si>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</si>
  <si>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</si>
  <si>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</si>
  <si>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</si>
  <si>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</si>
  <si>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</si>
  <si>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</si>
  <si>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</si>
  <si>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</si>
  <si>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</si>
  <si>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</si>
  <si>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</si>
  <si>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</si>
  <si>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</si>
  <si>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</si>
  <si>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</si>
  <si>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</si>
  <si>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</si>
  <si>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</si>
  <si>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</si>
  <si>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</si>
  <si>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</si>
  <si>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</si>
  <si>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</si>
  <si>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</si>
  <si>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</si>
  <si>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</si>
  <si>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</si>
  <si>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</si>
  <si>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</si>
  <si>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</si>
  <si>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</si>
  <si>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</si>
  <si>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</si>
  <si>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</si>
  <si>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</si>
  <si>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</si>
  <si>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</si>
  <si>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</si>
  <si>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</si>
  <si>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</si>
  <si>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</si>
  <si>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</si>
  <si>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</si>
  <si>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</si>
  <si>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</si>
  <si>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</si>
  <si>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</si>
  <si>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</si>
  <si>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</si>
  <si>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</si>
  <si>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</si>
  <si>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</si>
  <si>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</si>
  <si>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</si>
  <si>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</si>
  <si>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</si>
  <si>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</si>
  <si>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</si>
  <si>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</si>
  <si>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</si>
  <si>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</si>
  <si>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</si>
  <si>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</si>
  <si>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</si>
  <si>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</si>
  <si>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</si>
  <si>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</si>
  <si>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</si>
  <si>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</si>
  <si>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</si>
  <si>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</si>
  <si>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</si>
  <si>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</si>
  <si>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</si>
  <si>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</si>
  <si>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</si>
  <si>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</si>
  <si>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</si>
  <si>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</si>
  <si>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</si>
  <si>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</si>
  <si>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</si>
  <si>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</si>
  <si>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</si>
  <si>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</si>
  <si>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</si>
  <si>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</si>
  <si>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</si>
  <si>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</si>
  <si>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</si>
  <si>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</si>
  <si>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</si>
  <si>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</si>
  <si>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</si>
  <si>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</si>
  <si>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</si>
  <si>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</si>
  <si>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</si>
  <si>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</si>
  <si>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</si>
  <si>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</si>
  <si>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</si>
  <si>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</si>
  <si>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</si>
  <si>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</si>
  <si>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</si>
  <si>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</si>
  <si>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</si>
  <si>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</si>
  <si>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</si>
  <si>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</si>
  <si>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</si>
  <si>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</si>
  <si>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</si>
  <si>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</si>
  <si>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</si>
  <si>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</si>
  <si>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</si>
  <si>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</si>
  <si>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</si>
  <si>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</si>
  <si>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</si>
  <si>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</si>
  <si>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</si>
  <si>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</si>
  <si>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</si>
  <si>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</si>
  <si>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</si>
  <si>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</si>
  <si>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</si>
  <si>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</si>
  <si>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</si>
  <si>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</si>
  <si>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</si>
  <si>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</si>
  <si>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</si>
  <si>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</si>
  <si>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</si>
  <si>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</si>
  <si>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</si>
  <si>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</si>
  <si>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</si>
  <si>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</si>
  <si>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</si>
  <si>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</si>
  <si>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</si>
  <si>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</si>
  <si>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</si>
  <si>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</si>
  <si>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</si>
  <si>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</si>
  <si>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</si>
  <si>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</si>
  <si>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</si>
  <si>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</si>
  <si>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</si>
  <si>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</si>
  <si>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</si>
  <si>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</si>
  <si>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</si>
  <si>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</si>
  <si>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</si>
  <si>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</si>
  <si>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</si>
  <si>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</si>
  <si>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</si>
  <si>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</si>
  <si>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</si>
  <si>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</si>
  <si>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</si>
  <si>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</si>
  <si>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</si>
  <si>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</si>
  <si>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</si>
  <si>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</si>
  <si>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</si>
  <si>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</si>
  <si>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</si>
  <si>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</si>
  <si>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</si>
  <si>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</si>
  <si>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</si>
  <si>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</si>
  <si>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</si>
  <si>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</si>
  <si>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</si>
  <si>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</si>
  <si>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</si>
  <si>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</si>
  <si>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</si>
  <si>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</si>
  <si>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</si>
  <si>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</si>
  <si>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</si>
  <si>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</si>
  <si>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</si>
  <si>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</si>
  <si>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</si>
  <si>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</si>
  <si>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</si>
  <si>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</si>
  <si>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</si>
  <si>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</si>
  <si>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</si>
  <si>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</si>
  <si>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</si>
  <si>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</si>
  <si>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</si>
  <si>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</si>
  <si>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</si>
  <si>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</si>
  <si>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</si>
  <si>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</si>
  <si>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</si>
  <si>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</si>
  <si>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</si>
  <si>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</si>
  <si>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</si>
  <si>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</si>
  <si>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</si>
  <si>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</si>
  <si>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</si>
  <si>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</si>
  <si>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</si>
  <si>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</si>
  <si>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</si>
  <si>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</si>
  <si>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</si>
  <si>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</si>
  <si>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</si>
  <si>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</si>
  <si>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</si>
  <si>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</si>
  <si>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</si>
  <si>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</si>
  <si>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</si>
  <si>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</si>
  <si>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</si>
  <si>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</si>
  <si>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</si>
  <si>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</si>
  <si>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</si>
  <si>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</si>
  <si>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</si>
  <si>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</si>
  <si>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</si>
  <si>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</si>
  <si>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</si>
  <si>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</si>
  <si>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</si>
  <si>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</si>
  <si>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</si>
  <si>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</si>
  <si>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</si>
  <si>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</si>
  <si>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</si>
  <si>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</si>
  <si>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</si>
  <si>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</si>
  <si>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</si>
  <si>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</si>
  <si>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</si>
  <si>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</si>
  <si>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</si>
  <si>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</si>
  <si>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</si>
  <si>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</si>
  <si>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</si>
  <si>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</si>
  <si>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</si>
  <si>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</si>
  <si>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</si>
  <si>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</si>
  <si>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</si>
  <si>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</si>
  <si>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</si>
  <si>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</si>
  <si>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</si>
  <si>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</si>
  <si>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</si>
  <si>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</si>
  <si>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</si>
  <si>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</si>
  <si>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</si>
  <si>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</si>
  <si>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</si>
  <si>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</si>
  <si>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</si>
  <si>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</si>
  <si>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</si>
  <si>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</si>
  <si>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</si>
  <si>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</si>
  <si>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</si>
  <si>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</si>
  <si>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</si>
  <si>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</si>
  <si>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</si>
  <si>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</si>
  <si>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</si>
  <si>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</si>
  <si>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</si>
  <si>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</si>
  <si>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</si>
  <si>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</si>
  <si>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</si>
  <si>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</si>
  <si>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</si>
  <si>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</si>
  <si>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</si>
  <si>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</si>
  <si>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</si>
  <si>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</si>
  <si>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</si>
  <si>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</si>
  <si>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</si>
  <si>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</si>
  <si>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</si>
  <si>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</si>
  <si>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</si>
  <si>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</si>
  <si>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</si>
  <si>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</si>
  <si>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</si>
  <si>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</si>
  <si>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</si>
  <si>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</si>
  <si>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</si>
  <si>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</si>
  <si>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</si>
  <si>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</si>
  <si>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</si>
  <si>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</si>
  <si>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</si>
  <si>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</si>
  <si>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</si>
  <si>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</si>
  <si>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</si>
  <si>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</si>
  <si>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</si>
  <si>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</si>
  <si>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</si>
  <si>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</si>
  <si>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</si>
  <si>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</si>
  <si>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</si>
  <si>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</si>
  <si>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</si>
  <si>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</si>
  <si>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</si>
  <si>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</si>
  <si>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</si>
  <si>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</si>
  <si>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</si>
  <si>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</si>
  <si>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</si>
  <si>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</si>
  <si>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</si>
  <si>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</si>
  <si>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</si>
  <si>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</si>
  <si>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</si>
  <si>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</si>
  <si>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</si>
  <si>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</si>
  <si>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</si>
  <si>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</si>
  <si>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</si>
  <si>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</si>
  <si>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</si>
  <si>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</si>
  <si>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</si>
  <si>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</si>
  <si>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</si>
  <si>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</si>
  <si>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</si>
  <si>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</si>
  <si>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</si>
  <si>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</si>
  <si>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</si>
  <si>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</si>
  <si>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</si>
  <si>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</si>
  <si>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</si>
  <si>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</si>
  <si>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</si>
  <si>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</si>
  <si>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</si>
  <si>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</si>
  <si>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</si>
  <si>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</si>
  <si>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</si>
  <si>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</si>
  <si>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</si>
  <si>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</si>
  <si>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</si>
  <si>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</si>
  <si>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</si>
  <si>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</si>
  <si>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</si>
  <si>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</si>
  <si>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</si>
  <si>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</si>
  <si>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</si>
  <si>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</si>
  <si>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</si>
  <si>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</si>
  <si>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</si>
  <si>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</si>
  <si>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</si>
  <si>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</si>
  <si>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</si>
  <si>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</si>
  <si>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</si>
  <si>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</si>
  <si>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</si>
  <si>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</si>
  <si>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</si>
  <si>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</si>
  <si>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</si>
  <si>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</si>
  <si>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</si>
  <si>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</si>
  <si>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</si>
  <si>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</si>
  <si>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</si>
  <si>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</si>
  <si>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</si>
  <si>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</si>
  <si>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</si>
  <si>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</si>
  <si>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</si>
  <si>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</si>
  <si>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</si>
  <si>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</si>
  <si>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</si>
  <si>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</si>
  <si>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</si>
  <si>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</si>
  <si>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</si>
  <si>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</si>
  <si>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</si>
  <si>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</si>
  <si>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</si>
  <si>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</si>
  <si>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</si>
  <si>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</si>
  <si>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</si>
  <si>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</si>
  <si>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</si>
  <si>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</si>
  <si>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</si>
  <si>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</si>
  <si>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</si>
  <si>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</si>
  <si>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</si>
  <si>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</si>
  <si>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</si>
  <si>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</si>
  <si>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</si>
  <si>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</si>
  <si>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</si>
  <si>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</si>
  <si>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</si>
  <si>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</si>
  <si>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</si>
  <si>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</si>
  <si>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</si>
  <si>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</si>
  <si>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</si>
  <si>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</si>
  <si>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</si>
  <si>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</si>
  <si>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</si>
  <si>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</si>
  <si>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</si>
  <si>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</si>
  <si>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</si>
  <si>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</si>
  <si>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</si>
  <si>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</si>
  <si>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</si>
  <si>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</si>
  <si>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</si>
  <si>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</si>
  <si>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</si>
  <si>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</si>
  <si>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</si>
  <si>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</si>
  <si>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</si>
  <si>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</si>
  <si>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</si>
  <si>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</si>
  <si>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</si>
  <si>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</si>
  <si>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</si>
  <si>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</si>
  <si>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</si>
  <si>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</si>
  <si>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</si>
  <si>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</si>
  <si>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</si>
  <si>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</si>
  <si>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</si>
  <si>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</si>
  <si>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</si>
  <si>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</si>
  <si>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</si>
  <si>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</si>
  <si>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</si>
  <si>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</si>
  <si>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</si>
  <si>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</si>
  <si>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</si>
  <si>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</si>
  <si>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</si>
  <si>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</si>
  <si>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</si>
  <si>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</si>
  <si>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</si>
  <si>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</si>
  <si>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</si>
  <si>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</si>
  <si>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</si>
  <si>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</si>
  <si>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</si>
  <si>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</si>
  <si>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</si>
  <si>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</si>
  <si>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</si>
  <si>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</si>
  <si>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</si>
  <si>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</si>
  <si>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</si>
  <si>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</si>
  <si>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</si>
  <si>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</si>
  <si>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</si>
  <si>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</si>
  <si>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</si>
  <si>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</si>
  <si>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</si>
  <si>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</si>
  <si>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</si>
  <si>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</si>
  <si>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</si>
  <si>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</si>
  <si>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</si>
  <si>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</si>
  <si>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</si>
  <si>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</si>
  <si>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</si>
  <si>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</si>
  <si>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</si>
  <si>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</si>
  <si>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</si>
  <si>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</si>
  <si>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</si>
  <si>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</si>
  <si>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</si>
  <si>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</si>
  <si>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</si>
  <si>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</si>
  <si>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</si>
  <si>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</si>
  <si>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</si>
  <si>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</si>
  <si>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</si>
  <si>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</si>
  <si>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</si>
  <si>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</si>
  <si>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</si>
  <si>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</si>
  <si>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</si>
  <si>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</si>
  <si>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</si>
  <si>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</si>
  <si>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</si>
  <si>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</si>
  <si>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</si>
  <si>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</si>
  <si>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</si>
  <si>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</si>
  <si>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</si>
  <si>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</si>
  <si>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</si>
  <si>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</si>
  <si>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</si>
  <si>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</si>
  <si>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</si>
  <si>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</si>
  <si>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</si>
  <si>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</si>
  <si>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</si>
  <si>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</si>
  <si>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</si>
  <si>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</si>
  <si>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</si>
  <si>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</si>
  <si>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</si>
  <si>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</si>
  <si>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</si>
  <si>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</si>
  <si>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</si>
  <si>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</si>
  <si>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</si>
  <si>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</si>
  <si>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</si>
  <si>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</si>
  <si>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</si>
  <si>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</si>
  <si>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</si>
  <si>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</si>
  <si>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</si>
  <si>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</si>
  <si>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</si>
  <si>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</si>
  <si>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</si>
  <si>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</si>
  <si>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</si>
  <si>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</si>
  <si>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</si>
  <si>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</si>
  <si>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</si>
  <si>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</si>
  <si>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</si>
  <si>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</si>
  <si>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</si>
  <si>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</si>
  <si>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</si>
  <si>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</si>
  <si>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</si>
  <si>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</si>
  <si>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</si>
  <si>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</si>
  <si>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</si>
  <si>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</si>
  <si>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</si>
  <si>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</si>
  <si>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</si>
  <si>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</si>
  <si>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</si>
  <si>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</si>
  <si>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</si>
  <si>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</si>
  <si>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</si>
  <si>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</si>
  <si>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</si>
  <si>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</si>
  <si>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</si>
  <si>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</si>
  <si>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</si>
  <si>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</si>
  <si>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</si>
  <si>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</si>
  <si>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</si>
  <si>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</si>
  <si>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</si>
  <si>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</si>
  <si>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</si>
  <si>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</si>
  <si>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</si>
  <si>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</si>
  <si>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</si>
  <si>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</si>
  <si>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</si>
  <si>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</si>
  <si>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</si>
  <si>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</si>
  <si>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</si>
  <si>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</si>
  <si>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</si>
  <si>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</si>
  <si>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</si>
  <si>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</si>
  <si>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</si>
  <si>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</si>
  <si>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</si>
  <si>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</si>
  <si>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</si>
  <si>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</si>
  <si>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</si>
  <si>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</si>
  <si>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</si>
  <si>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</si>
  <si>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</si>
  <si>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</si>
  <si>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</si>
  <si>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</si>
  <si>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</si>
  <si>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</si>
  <si>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</si>
  <si>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</si>
  <si>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</si>
  <si>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</si>
  <si>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</si>
  <si>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</si>
  <si>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</si>
  <si>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</si>
  <si>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</si>
  <si>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</si>
  <si>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</si>
  <si>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</si>
  <si>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</si>
  <si>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</si>
  <si>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</si>
  <si>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</si>
  <si>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</si>
  <si>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</si>
  <si>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</si>
  <si>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</si>
  <si>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</si>
  <si>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</si>
  <si>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</si>
  <si>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</si>
  <si>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</si>
  <si>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</si>
  <si>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</si>
  <si>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</si>
  <si>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</si>
  <si>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</si>
  <si>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</si>
  <si>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</si>
  <si>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</si>
  <si>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</si>
  <si>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</si>
  <si>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</si>
  <si>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</si>
  <si>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</si>
  <si>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</si>
  <si>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</si>
  <si>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</si>
  <si>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</si>
  <si>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</si>
  <si>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</si>
  <si>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</si>
  <si>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</si>
  <si>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</si>
  <si>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</si>
  <si>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</si>
  <si>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</si>
  <si>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</si>
  <si>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</si>
  <si>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</si>
  <si>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</si>
  <si>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</si>
  <si>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</si>
  <si>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</si>
  <si>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</si>
  <si>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</si>
  <si>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</si>
  <si>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</si>
  <si>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</si>
  <si>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</si>
  <si>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</si>
  <si>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</si>
  <si>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</si>
  <si>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</si>
  <si>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</si>
  <si>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</si>
  <si>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</si>
  <si>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</si>
  <si>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</si>
  <si>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</si>
  <si>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</si>
  <si>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</si>
  <si>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</si>
  <si>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</si>
  <si>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</si>
  <si>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</si>
  <si>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</si>
  <si>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</si>
  <si>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</si>
  <si>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</si>
  <si>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</si>
  <si>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</si>
  <si>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</si>
  <si>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</si>
  <si>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</si>
  <si>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</si>
  <si>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</si>
  <si>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</si>
  <si>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</si>
  <si>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</si>
  <si>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</si>
  <si>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</si>
  <si>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</si>
  <si>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</si>
  <si>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</si>
  <si>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</si>
  <si>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</si>
  <si>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</si>
  <si>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</si>
  <si>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</si>
  <si>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</si>
  <si>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</si>
  <si>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</si>
  <si>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</si>
  <si>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</si>
  <si>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</si>
  <si>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</si>
  <si>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</si>
  <si>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</si>
  <si>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</si>
  <si>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</si>
  <si>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</si>
  <si>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</si>
  <si>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</si>
  <si>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</si>
  <si>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</si>
  <si>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</si>
  <si>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</si>
  <si>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</si>
  <si>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</si>
  <si>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</si>
  <si>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</si>
  <si>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</si>
  <si>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</si>
  <si>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</si>
  <si>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</si>
  <si>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</si>
  <si>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</si>
  <si>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</si>
  <si>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</si>
  <si>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</si>
  <si>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</si>
  <si>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</si>
  <si>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</si>
  <si>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</si>
  <si>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</si>
  <si>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</si>
  <si>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</si>
  <si>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</si>
  <si>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</si>
  <si>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</si>
  <si>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</si>
  <si>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</si>
  <si>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</si>
  <si>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</si>
  <si>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</si>
  <si>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</si>
  <si>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</si>
  <si>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</si>
  <si>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</si>
  <si>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</si>
  <si>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</si>
  <si>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</si>
  <si>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</si>
  <si>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</si>
  <si>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</si>
  <si>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</si>
  <si>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</si>
  <si>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</si>
  <si>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</si>
  <si>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</si>
  <si>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</si>
  <si>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</si>
  <si>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</si>
  <si>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</si>
  <si>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</si>
  <si>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</si>
  <si>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</si>
  <si>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</si>
  <si>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</si>
  <si>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</si>
  <si>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</si>
  <si>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</si>
  <si>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</si>
  <si>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</si>
  <si>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</si>
  <si>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</si>
  <si>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</si>
  <si>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</si>
  <si>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</si>
  <si>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</si>
  <si>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</si>
  <si>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</si>
  <si>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</si>
  <si>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</si>
  <si>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</si>
  <si>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</si>
  <si>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</si>
  <si>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</si>
  <si>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</si>
  <si>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</si>
  <si>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</si>
  <si>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</si>
  <si>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</si>
  <si>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</si>
  <si>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</si>
  <si>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</si>
  <si>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</si>
  <si>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</si>
  <si>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</si>
  <si>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</si>
  <si>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</si>
  <si>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</si>
  <si>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</si>
  <si>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</si>
  <si>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</si>
  <si>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</si>
  <si>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</si>
  <si>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</si>
  <si>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</si>
  <si>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</si>
  <si>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</si>
  <si>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</si>
  <si>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</si>
  <si>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</si>
  <si>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</si>
  <si>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</si>
  <si>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</si>
  <si>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</si>
  <si>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</si>
  <si>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</si>
  <si>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</si>
  <si>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</si>
  <si>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</si>
  <si>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</si>
  <si>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</si>
  <si>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</si>
  <si>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</si>
  <si>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</si>
  <si>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</si>
  <si>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</si>
  <si>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</si>
  <si>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</si>
  <si>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</si>
  <si>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</si>
  <si>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</si>
  <si>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</si>
  <si>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</si>
  <si>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</si>
  <si>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</si>
  <si>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</si>
  <si>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</si>
  <si>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</si>
  <si>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</si>
  <si>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</si>
  <si>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</si>
  <si>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</si>
  <si>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</si>
  <si>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</si>
  <si>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</si>
  <si>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</si>
  <si>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</si>
  <si>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</si>
  <si>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</si>
  <si>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</si>
  <si>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</si>
  <si>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</si>
  <si>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</si>
  <si>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</si>
  <si>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</si>
  <si>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</si>
  <si>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</si>
  <si>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</si>
  <si>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</si>
  <si>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</si>
  <si>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</si>
  <si>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</si>
  <si>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</si>
  <si>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</si>
  <si>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</si>
  <si>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</si>
  <si>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</si>
  <si>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</si>
  <si>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</si>
  <si>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</si>
  <si>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</si>
  <si>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</si>
  <si>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</si>
  <si>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</si>
  <si>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</si>
  <si>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</si>
  <si>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</si>
  <si>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</si>
  <si>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</si>
  <si>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</si>
  <si>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</si>
  <si>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</si>
  <si>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</si>
  <si>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</si>
  <si>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</si>
  <si>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</si>
  <si>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</si>
  <si>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</si>
  <si>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</si>
  <si>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</si>
  <si>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</si>
  <si>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</si>
  <si>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</si>
  <si>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</si>
  <si>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</si>
  <si>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</si>
  <si>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</si>
  <si>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</si>
  <si>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</si>
  <si>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</si>
  <si>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</si>
  <si>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</si>
  <si>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</si>
  <si>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</si>
  <si>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</si>
  <si>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</si>
  <si>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</si>
  <si>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</si>
  <si>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</si>
  <si>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</si>
  <si>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</si>
  <si>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</si>
  <si>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</si>
  <si>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</si>
  <si>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</si>
  <si>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</si>
  <si>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</si>
  <si>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</si>
  <si>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</si>
  <si>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</si>
  <si>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</si>
  <si>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</si>
  <si>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</si>
  <si>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</si>
  <si>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</si>
  <si>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</si>
  <si>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</si>
  <si>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</si>
  <si>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</si>
  <si>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</si>
  <si>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</si>
  <si>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</si>
  <si>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</si>
  <si>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</si>
  <si>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</si>
  <si>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</si>
  <si>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</si>
  <si>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</si>
  <si>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</si>
  <si>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</si>
  <si>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</si>
  <si>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</si>
  <si>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</si>
  <si>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</si>
  <si>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</si>
  <si>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</si>
  <si>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</si>
  <si>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</si>
  <si>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</si>
  <si>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</si>
  <si>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</si>
  <si>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</si>
  <si>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</si>
  <si>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</si>
  <si>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</si>
  <si>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</si>
  <si>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</si>
  <si>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</si>
  <si>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</si>
  <si>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</si>
  <si>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</si>
  <si>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</si>
  <si>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</si>
  <si>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</si>
  <si>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</si>
  <si>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</si>
  <si>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</si>
  <si>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</si>
  <si>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</si>
  <si>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</si>
  <si>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</si>
  <si>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</si>
  <si>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</si>
  <si>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</si>
  <si>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</si>
  <si>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</si>
  <si>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</si>
  <si>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</si>
  <si>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</si>
  <si>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</si>
  <si>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</si>
  <si>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</si>
  <si>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</si>
  <si>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</si>
  <si>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</si>
  <si>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</si>
  <si>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</si>
  <si>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</si>
  <si>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</si>
  <si>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</si>
  <si>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</si>
  <si>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</si>
  <si>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</si>
  <si>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</si>
  <si>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</si>
  <si>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</si>
  <si>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</si>
  <si>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</si>
  <si>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</si>
  <si>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</si>
  <si>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</si>
  <si>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</si>
  <si>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</si>
  <si>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</si>
  <si>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</si>
  <si>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</si>
  <si>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</si>
  <si>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</si>
  <si>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</si>
  <si>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</si>
  <si>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</si>
  <si>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</si>
  <si>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</si>
  <si>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</si>
  <si>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</si>
  <si>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</si>
  <si>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</si>
  <si>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</si>
  <si>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</si>
  <si>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</si>
  <si>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</si>
  <si>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</si>
  <si>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</si>
  <si>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</si>
  <si>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</si>
  <si>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</si>
  <si>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</si>
  <si>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</si>
  <si>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</si>
  <si>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</si>
  <si>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</si>
  <si>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</si>
  <si>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</si>
  <si>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</si>
  <si>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</si>
  <si>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</si>
  <si>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</si>
  <si>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</si>
  <si>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</si>
  <si>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</si>
  <si>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</si>
  <si>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</si>
  <si>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</si>
  <si>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</si>
  <si>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</si>
  <si>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</si>
  <si>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</si>
  <si>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</si>
  <si>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</si>
  <si>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</si>
  <si>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</si>
  <si>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</si>
  <si>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</si>
  <si>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</si>
  <si>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</si>
  <si>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</si>
  <si>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</si>
  <si>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</si>
  <si>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</si>
  <si>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</si>
  <si>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</si>
  <si>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</si>
  <si>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</si>
  <si>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</si>
  <si>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</si>
  <si>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</si>
  <si>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</si>
  <si>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</si>
  <si>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</si>
  <si>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</si>
  <si>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</si>
  <si>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</si>
  <si>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</si>
  <si>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</si>
  <si>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</si>
  <si>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</si>
  <si>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</si>
  <si>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</si>
  <si>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</si>
  <si>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</si>
  <si>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</si>
  <si>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</si>
  <si>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</si>
  <si>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</si>
  <si>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</si>
  <si>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</si>
  <si>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</si>
  <si>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</si>
  <si>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</si>
  <si>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</si>
  <si>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</si>
  <si>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</si>
  <si>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</si>
  <si>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</si>
  <si>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</si>
  <si>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</si>
  <si>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</si>
  <si>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</si>
  <si>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</si>
  <si>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</si>
  <si>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</si>
  <si>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</si>
  <si>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</si>
  <si>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</si>
  <si>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</si>
  <si>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</si>
  <si>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</si>
  <si>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</si>
  <si>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</si>
  <si>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</si>
  <si>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</si>
  <si>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</si>
  <si>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</si>
  <si>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</si>
  <si>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</si>
  <si>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</si>
  <si>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</si>
  <si>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</si>
  <si>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</si>
  <si>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</si>
  <si>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</si>
  <si>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</si>
  <si>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</si>
  <si>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</si>
  <si>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</si>
  <si>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</si>
  <si>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</si>
  <si>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</si>
  <si>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</si>
  <si>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</si>
  <si>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</si>
  <si>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</si>
  <si>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</si>
  <si>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</si>
  <si>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</si>
  <si>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</si>
  <si>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</si>
  <si>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</si>
  <si>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</si>
  <si>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</si>
  <si>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</si>
  <si>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</si>
  <si>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</si>
  <si>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</si>
  <si>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</si>
  <si>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</si>
  <si>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</si>
  <si>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</si>
  <si>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</si>
  <si>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</si>
  <si>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</si>
  <si>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</si>
  <si>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</si>
  <si>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</si>
  <si>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</si>
  <si>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</si>
  <si>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</si>
  <si>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</si>
  <si>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</si>
  <si>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</si>
  <si>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</si>
  <si>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</si>
  <si>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</si>
  <si>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</si>
  <si>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</si>
  <si>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</si>
  <si>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</si>
  <si>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</si>
  <si>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</si>
  <si>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</si>
  <si>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</si>
  <si>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</si>
  <si>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</si>
  <si>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</si>
  <si>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</si>
  <si>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</si>
  <si>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</si>
  <si>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</si>
  <si>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</si>
  <si>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</si>
  <si>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</si>
  <si>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</si>
  <si>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</si>
  <si>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</si>
  <si>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</si>
  <si>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</si>
  <si>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</si>
  <si>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</si>
  <si>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</si>
  <si>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</si>
  <si>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</si>
  <si>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</si>
  <si>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</si>
  <si>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</si>
  <si>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</si>
  <si>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</si>
  <si>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</si>
  <si>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</si>
  <si>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</si>
  <si>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</si>
  <si>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</si>
  <si>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</si>
  <si>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</si>
  <si>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</si>
  <si>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</si>
  <si>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</si>
  <si>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</si>
  <si>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</si>
  <si>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</si>
  <si>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</si>
  <si>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</si>
  <si>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</si>
  <si>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</si>
  <si>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</si>
  <si>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</si>
  <si>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</si>
  <si>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</si>
  <si>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</si>
  <si>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</si>
  <si>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</si>
  <si>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</si>
  <si>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</si>
  <si>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</si>
  <si>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</si>
  <si>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</si>
  <si>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</si>
  <si>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</si>
  <si>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</si>
  <si>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</si>
  <si>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</si>
  <si>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</si>
  <si>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</si>
  <si>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</si>
  <si>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</si>
  <si>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</si>
  <si>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</si>
  <si>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</si>
  <si>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</si>
  <si>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</si>
  <si>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</si>
  <si>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</si>
  <si>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</si>
  <si>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</si>
  <si>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</si>
  <si>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</si>
  <si>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</si>
  <si>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</si>
  <si>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</si>
  <si>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</si>
  <si>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</si>
  <si>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</si>
  <si>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</si>
  <si>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</si>
  <si>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</si>
  <si>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</si>
  <si>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</si>
  <si>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</si>
  <si>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</si>
  <si>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</si>
  <si>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</si>
  <si>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</si>
  <si>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</si>
  <si>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</si>
  <si>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</si>
  <si>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</si>
  <si>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</si>
  <si>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</si>
  <si>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</si>
  <si>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</si>
  <si>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</si>
  <si>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</si>
  <si>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</si>
  <si>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</si>
  <si>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</si>
  <si>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</si>
  <si>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</si>
  <si>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</si>
  <si>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</si>
  <si>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</si>
  <si>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</si>
  <si>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</si>
  <si>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</si>
  <si>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</si>
  <si>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</si>
  <si>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</si>
  <si>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</si>
  <si>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</si>
  <si>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</si>
  <si>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</si>
  <si>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</si>
  <si>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</si>
  <si>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</si>
  <si>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</si>
  <si>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</si>
  <si>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</si>
  <si>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</si>
  <si>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</si>
  <si>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</si>
  <si>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</si>
  <si>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</si>
  <si>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</si>
  <si>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</si>
  <si>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</si>
  <si>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</si>
  <si>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</si>
  <si>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</si>
  <si>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</si>
  <si>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</si>
  <si>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</si>
  <si>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</si>
  <si>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</si>
  <si>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</si>
  <si>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</si>
  <si>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</si>
  <si>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</si>
  <si>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</si>
  <si>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</si>
  <si>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</si>
  <si>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</si>
  <si>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</si>
  <si>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</si>
  <si>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</si>
  <si>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</si>
  <si>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</si>
  <si>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</si>
  <si>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</si>
  <si>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</si>
  <si>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</si>
  <si>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</si>
  <si>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</si>
  <si>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</si>
  <si>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</si>
  <si>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</si>
  <si>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</si>
  <si>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</si>
  <si>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</si>
  <si>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</si>
  <si>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</si>
  <si>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</si>
  <si>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</si>
  <si>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</si>
  <si>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</si>
  <si>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</si>
  <si>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</si>
  <si>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</si>
  <si>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</si>
  <si>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</si>
  <si>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</si>
  <si>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</si>
  <si>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</si>
  <si>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</si>
  <si>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</si>
  <si>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</si>
  <si>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</si>
  <si>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</si>
  <si>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</si>
  <si>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</si>
  <si>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</si>
  <si>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</si>
  <si>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</si>
  <si>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</si>
  <si>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</si>
  <si>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</si>
  <si>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</si>
  <si>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</si>
  <si>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</si>
  <si>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</si>
  <si>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</si>
  <si>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</si>
  <si>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</si>
  <si>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</si>
  <si>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</si>
  <si>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</si>
  <si>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</si>
  <si>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</si>
  <si>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</si>
  <si>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</si>
  <si>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</si>
  <si>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</si>
  <si>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</si>
  <si>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</si>
  <si>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</si>
  <si>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</si>
  <si>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</si>
  <si>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</si>
  <si>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</si>
  <si>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</si>
  <si>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</si>
  <si>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</si>
  <si>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</si>
  <si>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</si>
  <si>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</si>
  <si>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</si>
  <si>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</si>
  <si>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</si>
  <si>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</si>
  <si>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</si>
  <si>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</si>
  <si>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</si>
  <si>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</si>
  <si>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</si>
  <si>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</si>
  <si>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</si>
  <si>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</si>
  <si>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</si>
  <si>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</si>
  <si>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</si>
  <si>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</si>
  <si>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</si>
  <si>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</si>
  <si>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</si>
  <si>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</si>
  <si>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</si>
  <si>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</si>
  <si>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</si>
  <si>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</si>
  <si>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</si>
  <si>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</si>
  <si>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</si>
  <si>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</si>
  <si>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</si>
  <si>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</si>
  <si>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</si>
  <si>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</si>
  <si>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</si>
  <si>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</si>
  <si>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</si>
  <si>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</si>
  <si>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</si>
  <si>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</si>
  <si>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</si>
  <si>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</si>
  <si>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</si>
  <si>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</si>
  <si>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</si>
  <si>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</si>
  <si>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</si>
  <si>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</si>
  <si>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</si>
  <si>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</si>
  <si>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</si>
  <si>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</si>
  <si>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</si>
  <si>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</si>
  <si>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</si>
  <si>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</si>
  <si>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</si>
  <si>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</si>
  <si>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</si>
  <si>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</si>
  <si>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</si>
  <si>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</si>
  <si>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</si>
  <si>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</si>
  <si>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</si>
  <si>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</si>
  <si>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</si>
  <si>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</si>
  <si>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</si>
  <si>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</si>
  <si>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</si>
  <si>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</si>
  <si>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</si>
  <si>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</si>
  <si>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</si>
  <si>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</si>
  <si>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</si>
  <si>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</si>
  <si>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</si>
  <si>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</si>
  <si>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</si>
  <si>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</si>
  <si>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</si>
  <si>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</si>
  <si>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</si>
  <si>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</si>
  <si>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</si>
  <si>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</si>
  <si>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</si>
  <si>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</si>
  <si>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</si>
  <si>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</si>
  <si>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</si>
  <si>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</si>
  <si>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</si>
  <si>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</si>
  <si>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</si>
  <si>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</si>
  <si>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</si>
  <si>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</si>
  <si>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</si>
  <si>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</si>
  <si>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</si>
  <si>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</si>
  <si>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</si>
  <si>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</si>
  <si>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</si>
  <si>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</si>
  <si>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</si>
  <si>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</si>
  <si>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</si>
  <si>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</si>
  <si>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</si>
  <si>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</si>
  <si>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</si>
  <si>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</si>
  <si>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</si>
  <si>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</si>
  <si>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</si>
  <si>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</si>
  <si>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</si>
  <si>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</si>
  <si>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</si>
  <si>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</si>
  <si>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</si>
  <si>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</si>
  <si>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</si>
  <si>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</si>
  <si>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</si>
  <si>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</si>
  <si>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</si>
  <si>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</si>
  <si>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</si>
  <si>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</si>
  <si>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</si>
  <si>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</si>
  <si>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</si>
  <si>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</si>
  <si>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</si>
  <si>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</si>
  <si>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</si>
  <si>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</si>
  <si>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</si>
  <si>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</si>
  <si>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</si>
  <si>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</si>
  <si>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</si>
  <si>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</si>
  <si>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</si>
  <si>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</si>
  <si>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</si>
  <si>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</si>
  <si>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</si>
  <si>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</si>
  <si>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</si>
  <si>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</si>
  <si>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</si>
  <si>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</si>
  <si>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</si>
  <si>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</si>
  <si>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</si>
  <si>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</si>
  <si>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</si>
  <si>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</si>
  <si>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</si>
  <si>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</si>
  <si>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</si>
  <si>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</si>
  <si>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</si>
  <si>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</si>
  <si>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</si>
  <si>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</si>
  <si>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</si>
  <si>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</si>
  <si>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</si>
  <si>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</si>
  <si>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</si>
  <si>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</si>
  <si>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</si>
  <si>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</si>
  <si>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</si>
  <si>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</si>
  <si>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</si>
  <si>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</si>
  <si>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</si>
  <si>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</si>
  <si>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</si>
  <si>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</si>
  <si>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</si>
  <si>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</si>
  <si>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</si>
  <si>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</si>
  <si>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</si>
  <si>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</si>
  <si>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</si>
  <si>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</si>
  <si>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</si>
  <si>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</si>
  <si>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</si>
  <si>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</si>
  <si>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</si>
  <si>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</si>
  <si>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</si>
  <si>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</si>
  <si>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</si>
  <si>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</si>
  <si>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</si>
  <si>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</si>
  <si>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</si>
  <si>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</si>
  <si>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</si>
  <si>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</si>
  <si>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</si>
  <si>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</si>
  <si>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</si>
  <si>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</si>
  <si>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</si>
  <si>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</si>
  <si>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</si>
  <si>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</si>
  <si>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</si>
  <si>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</si>
  <si>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</si>
  <si>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</si>
  <si>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</si>
  <si>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</si>
  <si>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</si>
  <si>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</si>
  <si>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</si>
  <si>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</si>
  <si>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</si>
  <si>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</si>
  <si>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</si>
  <si>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</si>
  <si>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</si>
  <si>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</si>
  <si>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</si>
  <si>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</si>
  <si>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</si>
  <si>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</si>
  <si>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</si>
  <si>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</si>
  <si>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</si>
  <si>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</si>
  <si>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</si>
  <si>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</si>
  <si>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</si>
  <si>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</si>
  <si>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</si>
  <si>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</si>
  <si>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</si>
  <si>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</si>
  <si>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</si>
  <si>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</si>
  <si>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</si>
  <si>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</si>
  <si>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</si>
  <si>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</si>
  <si>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</si>
  <si>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</si>
  <si>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</si>
  <si>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</si>
  <si>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</si>
  <si>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</si>
  <si>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</si>
  <si>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</si>
  <si>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</si>
  <si>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</si>
  <si>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</si>
  <si>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</si>
  <si>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</si>
  <si>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</si>
  <si>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</si>
  <si>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</si>
  <si>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</si>
  <si>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</si>
  <si>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</si>
  <si>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</si>
  <si>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</si>
  <si>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</si>
  <si>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</si>
  <si>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</si>
  <si>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</si>
  <si>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</si>
  <si>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</si>
  <si>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</si>
  <si>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</si>
  <si>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</si>
  <si>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</si>
  <si>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</si>
  <si>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</si>
  <si>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</si>
  <si>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</si>
  <si>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</si>
  <si>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</si>
  <si>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</si>
  <si>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</si>
  <si>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</si>
  <si>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</si>
  <si>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</si>
  <si>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</si>
  <si>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</si>
  <si>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</si>
  <si>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</si>
  <si>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</si>
  <si>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</si>
  <si>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</si>
  <si>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</si>
  <si>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</si>
  <si>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</si>
  <si>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</si>
  <si>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</si>
  <si>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</si>
  <si>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</si>
  <si>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</si>
  <si>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</si>
  <si>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</si>
  <si>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</si>
  <si>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</si>
  <si>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</si>
  <si>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</si>
  <si>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</si>
  <si>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</si>
  <si>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</si>
  <si>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</si>
  <si>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</si>
  <si>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</si>
  <si>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</si>
  <si>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</si>
  <si>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</si>
  <si>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</si>
  <si>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</si>
  <si>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</si>
  <si>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</si>
  <si>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</si>
  <si>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</si>
  <si>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</si>
  <si>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</si>
  <si>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</si>
  <si>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</si>
  <si>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</si>
  <si>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</si>
  <si>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</si>
  <si>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</si>
  <si>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</si>
  <si>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</si>
  <si>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</si>
  <si>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</si>
  <si>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</si>
  <si>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</si>
  <si>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</si>
  <si>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</si>
  <si>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</si>
  <si>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</si>
  <si>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</si>
  <si>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</si>
  <si>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</si>
  <si>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</si>
  <si>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</si>
  <si>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</si>
  <si>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</si>
  <si>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</si>
  <si>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</si>
  <si>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</si>
  <si>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</si>
  <si>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</si>
  <si>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</si>
  <si>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</si>
  <si>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</si>
  <si>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</si>
  <si>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</si>
  <si>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</si>
  <si>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</si>
  <si>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</si>
  <si>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</si>
  <si>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</si>
  <si>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</si>
  <si>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</si>
  <si>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</si>
  <si>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</si>
  <si>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</si>
  <si>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</si>
  <si>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</si>
  <si>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</si>
  <si>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</si>
  <si>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</si>
  <si>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</si>
  <si>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</si>
  <si>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</si>
  <si>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</si>
  <si>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</si>
  <si>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</si>
  <si>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</si>
  <si>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</si>
  <si>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</si>
  <si>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</si>
  <si>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</si>
  <si>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</si>
  <si>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</si>
  <si>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</si>
  <si>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</si>
  <si>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</si>
  <si>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</si>
  <si>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</si>
  <si>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</si>
  <si>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</si>
  <si>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</si>
  <si>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</si>
  <si>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</si>
  <si>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</si>
  <si>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</si>
  <si>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</si>
  <si>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</si>
  <si>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</si>
  <si>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</si>
  <si>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</si>
  <si>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</si>
  <si>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</si>
  <si>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</si>
  <si>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</si>
  <si>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</si>
  <si>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</si>
  <si>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</si>
  <si>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</si>
  <si>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</si>
  <si>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</si>
  <si>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</si>
  <si>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</si>
  <si>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</si>
  <si>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</si>
  <si>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</si>
  <si>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</si>
  <si>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</si>
  <si>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</si>
  <si>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</si>
  <si>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</si>
  <si>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</si>
  <si>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</si>
  <si>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</si>
  <si>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</si>
  <si>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</si>
  <si>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</si>
  <si>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</si>
  <si>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</si>
  <si>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</si>
  <si>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</si>
  <si>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</si>
  <si>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</si>
  <si>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</si>
  <si>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</si>
  <si>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</si>
  <si>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</si>
  <si>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</si>
  <si>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</si>
  <si>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</si>
  <si>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</si>
  <si>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</si>
  <si>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</si>
  <si>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</si>
  <si>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</si>
  <si>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</si>
  <si>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</si>
  <si>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</si>
  <si>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</si>
  <si>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</si>
  <si>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</si>
  <si>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</si>
  <si>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</si>
  <si>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</si>
  <si>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</si>
  <si>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</si>
  <si>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</si>
  <si>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</si>
  <si>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</si>
  <si>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</si>
  <si>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</si>
  <si>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</si>
  <si>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</si>
  <si>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</si>
  <si>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</si>
  <si>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</si>
  <si>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</si>
  <si>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</si>
  <si>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</si>
  <si>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</si>
  <si>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</si>
  <si>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</si>
  <si>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</si>
  <si>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</si>
  <si>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</si>
  <si>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</si>
  <si>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</si>
  <si>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</si>
  <si>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</si>
  <si>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</si>
  <si>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</si>
  <si>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</si>
  <si>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</si>
  <si>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</si>
  <si>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</si>
  <si>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</si>
  <si>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</si>
  <si>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</si>
  <si>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</si>
  <si>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</si>
  <si>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</si>
  <si>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</si>
  <si>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</si>
  <si>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</si>
  <si>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</si>
  <si>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</si>
  <si>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</si>
  <si>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</si>
  <si>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</si>
  <si>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</si>
  <si>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</si>
  <si>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</si>
  <si>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</si>
  <si>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</si>
  <si>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</si>
  <si>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</si>
  <si>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</si>
  <si>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</si>
  <si>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</si>
  <si>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</si>
  <si>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</si>
  <si>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</si>
  <si>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</si>
  <si>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</si>
  <si>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</si>
  <si>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</si>
  <si>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</si>
  <si>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</si>
  <si>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</si>
  <si>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</si>
  <si>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</si>
  <si>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</si>
  <si>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</si>
  <si>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</si>
  <si>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</si>
  <si>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</si>
  <si>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</si>
  <si>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</si>
  <si>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</si>
  <si>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</si>
  <si>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</si>
  <si>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</si>
  <si>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</si>
  <si>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</si>
  <si>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</si>
  <si>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</si>
  <si>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</si>
  <si>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</si>
  <si>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</si>
  <si>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</si>
  <si>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</si>
  <si>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</si>
  <si>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</si>
  <si>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</si>
  <si>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</si>
  <si>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</si>
  <si>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</si>
  <si>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</si>
  <si>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</si>
  <si>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</si>
  <si>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</si>
  <si>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</si>
  <si>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</si>
  <si>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</si>
  <si>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</si>
  <si>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</si>
  <si>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</si>
  <si>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</si>
  <si>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</si>
  <si>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</si>
  <si>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</si>
  <si>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</si>
  <si>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</si>
  <si>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</si>
  <si>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</si>
  <si>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</si>
  <si>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</si>
  <si>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</si>
  <si>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</si>
  <si>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</si>
  <si>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</si>
  <si>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</si>
  <si>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</si>
  <si>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</si>
  <si>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</si>
  <si>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</si>
  <si>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</si>
  <si>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</si>
  <si>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</si>
  <si>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</si>
  <si>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</si>
  <si>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</si>
  <si>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</si>
  <si>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</si>
  <si>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</si>
  <si>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</si>
  <si>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</si>
  <si>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</si>
  <si>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</si>
  <si>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</si>
  <si>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</si>
  <si>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</si>
  <si>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</si>
  <si>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</si>
  <si>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</si>
  <si>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</si>
  <si>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</si>
  <si>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</si>
  <si>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</si>
  <si>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</si>
  <si>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</si>
  <si>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</si>
  <si>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</si>
  <si>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</si>
  <si>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</si>
  <si>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</si>
  <si>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</si>
  <si>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</si>
  <si>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</si>
  <si>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</si>
  <si>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</si>
  <si>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</si>
  <si>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</si>
  <si>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</si>
  <si>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</si>
  <si>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</si>
  <si>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</si>
  <si>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</si>
  <si>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</si>
  <si>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</si>
  <si>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</si>
  <si>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</si>
  <si>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</si>
  <si>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</si>
  <si>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</si>
  <si>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</si>
  <si>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</si>
  <si>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</si>
  <si>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</si>
  <si>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</si>
  <si>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</si>
  <si>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</si>
  <si>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</si>
  <si>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</si>
  <si>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</si>
  <si>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</si>
  <si>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</si>
  <si>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</si>
  <si>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</si>
  <si>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</si>
  <si>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</si>
  <si>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</si>
  <si>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</si>
  <si>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</si>
  <si>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</si>
  <si>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</si>
  <si>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</si>
  <si>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</si>
  <si>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</si>
  <si>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</si>
  <si>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</si>
  <si>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</si>
  <si>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</si>
  <si>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</si>
  <si>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</si>
  <si>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</si>
  <si>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</si>
  <si>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</si>
  <si>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</si>
  <si>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</si>
  <si>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</si>
  <si>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</si>
  <si>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</si>
  <si>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</si>
  <si>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</si>
  <si>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</si>
  <si>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</si>
  <si>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</si>
  <si>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</si>
  <si>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</si>
  <si>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</si>
  <si>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</si>
  <si>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</si>
  <si>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</si>
  <si>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</si>
  <si>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</si>
  <si>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</si>
  <si>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</si>
  <si>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</si>
  <si>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</si>
  <si>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</si>
  <si>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</si>
  <si>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</si>
  <si>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</si>
  <si>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</si>
  <si>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</si>
  <si>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</si>
  <si>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</si>
  <si>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</si>
  <si>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</si>
  <si>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</si>
  <si>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</si>
  <si>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</si>
  <si>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</si>
  <si>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</si>
  <si>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</si>
  <si>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</si>
  <si>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</si>
  <si>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</si>
  <si>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</si>
  <si>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</si>
  <si>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</si>
  <si>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</si>
  <si>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</si>
  <si>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</si>
  <si>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</si>
  <si>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</si>
  <si>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</si>
  <si>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</si>
  <si>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</si>
  <si>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</si>
  <si>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</si>
  <si>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</si>
  <si>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</si>
  <si>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</si>
  <si>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</si>
  <si>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</si>
  <si>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</si>
  <si>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</si>
  <si>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</si>
  <si>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</si>
  <si>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</si>
  <si>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</si>
  <si>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</si>
  <si>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</si>
  <si>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</si>
  <si>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</si>
  <si>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</si>
  <si>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</si>
  <si>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</si>
  <si>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</si>
  <si>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</si>
  <si>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</si>
  <si>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</si>
  <si>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</si>
  <si>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</si>
  <si>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</si>
  <si>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</si>
  <si>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</si>
  <si>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</si>
  <si>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</si>
  <si>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</si>
  <si>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</si>
  <si>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</si>
  <si>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</si>
  <si>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</si>
  <si>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</si>
  <si>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</si>
  <si>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</si>
  <si>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</si>
  <si>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</si>
  <si>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</si>
  <si>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</si>
  <si>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</si>
  <si>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</si>
  <si>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</si>
  <si>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</si>
  <si>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</si>
  <si>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</si>
  <si>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</si>
  <si>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</si>
  <si>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</si>
  <si>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</si>
  <si>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</si>
  <si>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</si>
  <si>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</si>
  <si>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</si>
  <si>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</si>
  <si>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</si>
  <si>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</si>
  <si>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</si>
  <si>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</si>
  <si>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</si>
  <si>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</si>
  <si>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</si>
  <si>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</si>
  <si>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</si>
  <si>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</si>
  <si>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</si>
  <si>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</si>
  <si>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</si>
  <si>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</si>
  <si>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</si>
  <si>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</si>
  <si>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</si>
  <si>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</si>
  <si>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</si>
  <si>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</si>
  <si>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</si>
  <si>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</si>
  <si>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</si>
  <si>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</si>
  <si>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</si>
  <si>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</si>
  <si>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</si>
  <si>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</si>
  <si>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</si>
  <si>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</si>
  <si>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</si>
  <si>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</si>
  <si>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</si>
  <si>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</si>
  <si>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</si>
  <si>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</si>
  <si>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</si>
  <si>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</si>
  <si>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</si>
  <si>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</si>
  <si>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</si>
  <si>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</si>
  <si>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</si>
  <si>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</si>
  <si>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</si>
  <si>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</si>
  <si>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</si>
  <si>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</si>
  <si>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</si>
  <si>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</si>
  <si>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</si>
  <si>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</si>
  <si>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</si>
  <si>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</si>
  <si>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</si>
  <si>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</si>
  <si>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</si>
  <si>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</si>
  <si>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</si>
  <si>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</si>
  <si>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</si>
  <si>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</si>
  <si>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</si>
  <si>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</si>
  <si>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</si>
  <si>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</si>
  <si>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</si>
  <si>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</si>
  <si>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</si>
  <si>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</si>
  <si>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</si>
  <si>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</si>
  <si>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</si>
  <si>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</si>
  <si>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</si>
  <si>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</si>
  <si>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</si>
  <si>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</si>
  <si>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</si>
  <si>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</si>
  <si>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</si>
  <si>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</si>
  <si>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</si>
  <si>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</si>
  <si>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</si>
  <si>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</si>
  <si>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</si>
  <si>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</si>
  <si>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</si>
  <si>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</si>
  <si>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</si>
  <si>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</si>
  <si>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</si>
  <si>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</si>
  <si>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</si>
  <si>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</si>
  <si>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</si>
  <si>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</si>
  <si>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</si>
  <si>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</si>
  <si>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</si>
  <si>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</si>
  <si>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</si>
  <si>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</si>
  <si>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</si>
  <si>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</si>
  <si>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</si>
  <si>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</si>
  <si>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</si>
  <si>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</si>
  <si>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</si>
  <si>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</si>
  <si>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</si>
  <si>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</si>
  <si>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</si>
  <si>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</si>
  <si>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</si>
  <si>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</si>
  <si>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</si>
  <si>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</si>
  <si>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</si>
  <si>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</si>
  <si>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</si>
  <si>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</si>
  <si>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</si>
  <si>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</si>
  <si>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</si>
  <si>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</si>
  <si>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</si>
  <si>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</si>
  <si>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</si>
  <si>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</si>
  <si>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</si>
  <si>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</si>
  <si>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</si>
  <si>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</si>
  <si>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</si>
  <si>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</si>
  <si>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</si>
  <si>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</si>
  <si>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</si>
  <si>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</si>
  <si>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</si>
  <si>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</si>
  <si>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</si>
  <si>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</si>
  <si>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</si>
  <si>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</si>
  <si>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</si>
  <si>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</si>
  <si>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</si>
  <si>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</si>
  <si>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</si>
  <si>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</si>
  <si>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</si>
  <si>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</si>
  <si>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</si>
  <si>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</si>
  <si>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</si>
  <si>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</si>
  <si>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</si>
  <si>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</si>
  <si>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</si>
  <si>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</si>
  <si>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</si>
  <si>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</si>
  <si>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</si>
  <si>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</si>
  <si>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</si>
  <si>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</si>
  <si>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</si>
  <si>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</si>
  <si>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</si>
  <si>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</si>
  <si>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</si>
  <si>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</si>
  <si>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</si>
  <si>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</si>
  <si>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</si>
  <si>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</si>
  <si>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</si>
  <si>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</si>
  <si>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</si>
  <si>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</si>
  <si>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</si>
  <si>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</si>
  <si>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</si>
  <si>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</si>
  <si>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</si>
  <si>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</si>
  <si>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</si>
  <si>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</si>
  <si>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</si>
  <si>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</si>
  <si>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</si>
  <si>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</si>
  <si>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</si>
  <si>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</si>
  <si>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</si>
  <si>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</si>
  <si>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</si>
  <si>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</si>
  <si>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</si>
  <si>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</si>
  <si>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</si>
  <si>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</si>
  <si>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</si>
  <si>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</si>
  <si>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</si>
  <si>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</si>
  <si>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</si>
  <si>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</si>
  <si>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</si>
  <si>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</si>
  <si>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</si>
  <si>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</si>
  <si>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</si>
  <si>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</si>
  <si>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</si>
  <si>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</si>
  <si>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</si>
  <si>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</si>
  <si>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</si>
  <si>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</si>
  <si>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</si>
  <si>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</si>
  <si>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</si>
  <si>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</si>
  <si>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</si>
  <si>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</si>
  <si>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</si>
  <si>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</si>
  <si>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</si>
  <si>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</si>
  <si>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</si>
  <si>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</si>
  <si>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</si>
  <si>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</si>
  <si>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</si>
  <si>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</si>
  <si>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</si>
  <si>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</si>
  <si>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</si>
  <si>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</si>
  <si>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</si>
  <si>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</si>
  <si>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</si>
  <si>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</si>
  <si>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</si>
  <si>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</si>
  <si>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</si>
  <si>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</si>
  <si>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</si>
  <si>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</si>
  <si>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</si>
  <si>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</si>
  <si>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</si>
  <si>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</si>
  <si>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</si>
  <si>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</si>
  <si>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</si>
  <si>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</si>
  <si>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</si>
  <si>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</si>
  <si>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</si>
  <si>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</si>
  <si>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</si>
  <si>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</si>
  <si>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</si>
  <si>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</si>
  <si>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</si>
  <si>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</si>
  <si>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</si>
  <si>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</si>
  <si>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</si>
  <si>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</si>
  <si>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</si>
  <si>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</si>
  <si>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</si>
  <si>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</si>
  <si>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</si>
  <si>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</si>
  <si>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</si>
  <si>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</si>
  <si>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</si>
  <si>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</si>
  <si>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</si>
  <si>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</si>
  <si>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</si>
  <si>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</si>
  <si>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</si>
  <si>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</si>
  <si>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</si>
  <si>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</si>
  <si>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</si>
  <si>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</si>
  <si>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</si>
  <si>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</si>
  <si>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</si>
  <si>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</si>
  <si>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</si>
  <si>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</si>
  <si>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</si>
  <si>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</si>
  <si>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</si>
  <si>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</si>
  <si>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</si>
  <si>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</si>
  <si>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</si>
  <si>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</si>
  <si>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</si>
  <si>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</si>
  <si>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</si>
  <si>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</si>
  <si>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</si>
  <si>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</si>
  <si>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</si>
  <si>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</si>
  <si>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</si>
  <si>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</si>
  <si>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</si>
  <si>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</si>
  <si>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</si>
  <si>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</si>
  <si>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</si>
  <si>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</si>
  <si>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</si>
  <si>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</si>
  <si>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</si>
  <si>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</si>
  <si>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</si>
  <si>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</si>
  <si>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</si>
  <si>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</si>
  <si>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</si>
  <si>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</si>
  <si>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</si>
  <si>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</si>
  <si>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</si>
  <si>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</si>
  <si>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</si>
  <si>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</si>
  <si>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</si>
  <si>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</si>
  <si>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</si>
  <si>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</si>
  <si>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</si>
  <si>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</si>
  <si>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</si>
  <si>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</si>
  <si>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</si>
  <si>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</si>
  <si>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</si>
  <si>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</si>
  <si>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</si>
  <si>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</si>
  <si>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</si>
  <si>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</si>
  <si>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</si>
  <si>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</si>
  <si>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</si>
  <si>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</si>
  <si>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</si>
  <si>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</si>
  <si>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</si>
  <si>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</si>
  <si>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</si>
  <si>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</si>
  <si>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</si>
  <si>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</si>
  <si>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</si>
  <si>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</si>
  <si>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</si>
  <si>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</si>
  <si>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</si>
  <si>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</si>
  <si>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</si>
  <si>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</si>
  <si>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</si>
  <si>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</si>
  <si>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</si>
  <si>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</si>
  <si>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</si>
  <si>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</si>
  <si>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</si>
  <si>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</si>
  <si>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</si>
  <si>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</si>
  <si>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</si>
  <si>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</si>
  <si>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</si>
  <si>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</si>
  <si>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</si>
  <si>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</si>
  <si>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</si>
  <si>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</si>
  <si>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</si>
  <si>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</si>
  <si>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</si>
  <si>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</si>
  <si>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</si>
  <si>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</si>
  <si>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</si>
  <si>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</si>
  <si>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</si>
  <si>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</si>
  <si>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</si>
  <si>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</si>
  <si>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</si>
  <si>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</si>
  <si>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</si>
  <si>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</si>
  <si>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</si>
  <si>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</si>
  <si>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</si>
  <si>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</si>
  <si>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</si>
  <si>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</si>
  <si>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</si>
  <si>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</si>
  <si>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</si>
  <si>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</si>
  <si>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</si>
  <si>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</si>
  <si>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</si>
  <si>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</si>
  <si>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</si>
  <si>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</si>
  <si>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</si>
  <si>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</si>
  <si>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</si>
  <si>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</si>
  <si>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</si>
  <si>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</si>
  <si>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</si>
  <si>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</si>
  <si>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</si>
  <si>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</si>
  <si>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</si>
  <si>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</si>
  <si>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</si>
  <si>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</si>
  <si>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</si>
  <si>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</si>
  <si>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</si>
  <si>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</si>
  <si>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</si>
  <si>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</si>
  <si>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</si>
  <si>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</si>
  <si>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</si>
  <si>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</si>
  <si>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</si>
  <si>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</si>
  <si>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</si>
  <si>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</si>
  <si>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</si>
  <si>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</si>
  <si>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</si>
  <si>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</si>
  <si>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</si>
  <si>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</si>
  <si>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</si>
  <si>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</si>
  <si>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</si>
  <si>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</si>
  <si>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</si>
  <si>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</si>
  <si>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</si>
  <si>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</si>
  <si>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</si>
  <si>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</si>
  <si>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</si>
  <si>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</si>
  <si>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</si>
  <si>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</si>
  <si>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</si>
  <si>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</si>
  <si>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</si>
  <si>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</si>
  <si>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</si>
  <si>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</si>
  <si>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</si>
  <si>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</si>
  <si>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</si>
  <si>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</si>
  <si>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</si>
  <si>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</si>
  <si>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</si>
  <si>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</si>
  <si>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</si>
  <si>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</si>
  <si>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</si>
  <si>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</si>
  <si>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</si>
  <si>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</si>
  <si>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</si>
  <si>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</si>
  <si>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</si>
  <si>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</si>
  <si>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</si>
  <si>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</si>
  <si>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</si>
  <si>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</si>
  <si>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</si>
  <si>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</si>
  <si>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</si>
  <si>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</si>
  <si>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</si>
  <si>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</si>
  <si>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</si>
  <si>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</si>
  <si>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</si>
  <si>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</si>
  <si>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</si>
  <si>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</si>
  <si>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</si>
  <si>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</si>
  <si>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</si>
  <si>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</si>
  <si>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</si>
  <si>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</si>
  <si>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</si>
  <si>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</si>
  <si>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</si>
  <si>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</si>
  <si>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</si>
  <si>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</si>
  <si>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</si>
  <si>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</si>
  <si>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</si>
  <si>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</si>
  <si>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</si>
  <si>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</si>
  <si>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</si>
  <si>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</si>
  <si>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</si>
  <si>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</si>
  <si>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</si>
  <si>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</si>
  <si>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</si>
  <si>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</si>
  <si>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</si>
  <si>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</si>
  <si>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</si>
  <si>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</si>
  <si>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</si>
  <si>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</si>
  <si>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</si>
  <si>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</si>
  <si>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</si>
  <si>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</si>
  <si>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</si>
  <si>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</si>
  <si>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</si>
  <si>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</si>
  <si>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</si>
  <si>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</si>
  <si>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</si>
  <si>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</si>
  <si>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</si>
  <si>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</si>
  <si>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</si>
  <si>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</si>
  <si>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</si>
  <si>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</si>
  <si>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</si>
  <si>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</si>
  <si>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</si>
  <si>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</si>
  <si>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</si>
  <si>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</si>
  <si>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</si>
  <si>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</si>
  <si>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</si>
  <si>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</si>
  <si>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</si>
  <si>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</si>
  <si>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</si>
  <si>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</si>
  <si>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</si>
  <si>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</si>
  <si>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</si>
  <si>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</si>
  <si>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</si>
  <si>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</si>
  <si>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</si>
  <si>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</si>
  <si>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</si>
  <si>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</si>
  <si>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</si>
  <si>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</si>
  <si>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</si>
  <si>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</si>
  <si>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</si>
  <si>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</si>
  <si>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</si>
  <si>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</si>
  <si>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</si>
  <si>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</si>
  <si>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</si>
  <si>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</si>
  <si>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</si>
  <si>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</si>
  <si>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</si>
  <si>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</si>
  <si>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</si>
  <si>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</si>
  <si>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</si>
  <si>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</si>
  <si>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</si>
  <si>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</si>
  <si>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</si>
  <si>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</si>
  <si>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</si>
  <si>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</si>
  <si>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</si>
  <si>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</si>
  <si>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</si>
  <si>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</si>
  <si>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</si>
  <si>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</si>
  <si>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</si>
  <si>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</si>
  <si>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</si>
  <si>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</si>
  <si>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</si>
  <si>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</si>
  <si>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</si>
  <si>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</si>
  <si>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</si>
  <si>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</si>
  <si>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</si>
  <si>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</si>
  <si>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</si>
  <si>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</si>
  <si>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</si>
  <si>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</si>
  <si>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</si>
  <si>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</si>
  <si>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</si>
  <si>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</si>
  <si>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</si>
  <si>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</si>
  <si>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</si>
  <si>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</si>
  <si>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</si>
  <si>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</si>
  <si>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</si>
  <si>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</si>
  <si>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</si>
  <si>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</si>
  <si>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</si>
  <si>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</si>
  <si>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</si>
  <si>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</si>
  <si>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</si>
  <si>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</si>
  <si>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</si>
  <si>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</si>
  <si>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</si>
  <si>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</si>
  <si>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</si>
  <si>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</si>
  <si>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</si>
  <si>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</si>
  <si>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</si>
  <si>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</si>
  <si>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</si>
  <si>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</si>
  <si>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</si>
  <si>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</si>
  <si>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</si>
  <si>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</si>
  <si>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</si>
  <si>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</si>
  <si>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</si>
  <si>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</si>
  <si>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</si>
  <si>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</si>
  <si>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</si>
  <si>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</si>
  <si>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</si>
  <si>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</si>
  <si>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</si>
  <si>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</si>
  <si>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</si>
  <si>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</si>
  <si>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</si>
  <si>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</si>
  <si>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</si>
  <si>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</si>
  <si>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</si>
  <si>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</si>
  <si>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</si>
  <si>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</si>
  <si>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</si>
  <si>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</si>
  <si>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</si>
  <si>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</si>
  <si>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</si>
  <si>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</si>
  <si>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</si>
  <si>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</si>
  <si>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</si>
  <si>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</si>
  <si>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</si>
  <si>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</si>
  <si>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</si>
  <si>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</si>
  <si>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</si>
  <si>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</si>
  <si>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</si>
  <si>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</si>
  <si>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</si>
  <si>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</si>
  <si>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</si>
  <si>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</si>
  <si>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</si>
  <si>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</si>
  <si>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</si>
  <si>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</si>
  <si>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</si>
  <si>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</si>
  <si>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</si>
  <si>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</si>
  <si>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</si>
  <si>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</si>
  <si>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</si>
  <si>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</si>
  <si>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</si>
  <si>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</si>
  <si>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</si>
  <si>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</si>
  <si>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</si>
  <si>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</si>
  <si>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</si>
  <si>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</si>
  <si>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</si>
  <si>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</si>
  <si>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</si>
  <si>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</si>
  <si>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</si>
  <si>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</si>
  <si>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</si>
  <si>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</si>
  <si>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</si>
  <si>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</si>
  <si>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</si>
  <si>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</si>
  <si>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</si>
  <si>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</si>
  <si>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</si>
  <si>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</si>
  <si>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</si>
  <si>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</si>
  <si>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</si>
  <si>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</si>
  <si>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</si>
  <si>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</si>
  <si>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</si>
  <si>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</si>
  <si>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</si>
  <si>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</si>
  <si>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</si>
  <si>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</si>
  <si>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</si>
  <si>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</si>
  <si>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</si>
  <si>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</si>
  <si>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</si>
  <si>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</si>
  <si>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</si>
  <si>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</si>
  <si>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</si>
  <si>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</si>
  <si>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</si>
  <si>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</si>
  <si>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</si>
  <si>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</si>
  <si>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</si>
  <si>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</si>
  <si>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</si>
  <si>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</si>
  <si>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</si>
  <si>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</si>
  <si>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</si>
  <si>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</si>
  <si>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</si>
  <si>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</si>
  <si>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</si>
  <si>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</si>
  <si>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</si>
  <si>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</si>
  <si>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</si>
  <si>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</si>
  <si>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</si>
  <si>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</si>
  <si>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</si>
  <si>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</si>
  <si>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</si>
  <si>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</si>
  <si>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</si>
  <si>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</si>
  <si>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</si>
  <si>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</si>
  <si>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</si>
  <si>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</si>
  <si>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</si>
  <si>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</si>
  <si>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</si>
  <si>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</si>
  <si>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</si>
  <si>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</si>
  <si>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</si>
  <si>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</si>
  <si>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</si>
  <si>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</si>
  <si>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</si>
  <si>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</si>
  <si>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</si>
  <si>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</si>
  <si>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</si>
  <si>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</si>
  <si>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</si>
  <si>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</si>
  <si>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</si>
  <si>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</si>
  <si>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</si>
  <si>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</si>
  <si>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</si>
  <si>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</si>
  <si>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</si>
  <si>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</si>
  <si>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</si>
  <si>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</si>
  <si>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</si>
  <si>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</si>
  <si>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</si>
  <si>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</si>
  <si>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</si>
  <si>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</si>
  <si>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</si>
  <si>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</si>
  <si>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</si>
  <si>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</si>
  <si>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</si>
  <si>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</si>
  <si>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</si>
  <si>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</si>
  <si>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</si>
  <si>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</si>
  <si>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</si>
  <si>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</si>
  <si>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</si>
  <si>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</si>
  <si>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</si>
  <si>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</si>
  <si>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</si>
  <si>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</si>
  <si>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</si>
  <si>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</si>
  <si>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</si>
  <si>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</si>
  <si>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</si>
  <si>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</si>
  <si>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</si>
  <si>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</si>
  <si>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</si>
  <si>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</si>
  <si>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</si>
  <si>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</si>
  <si>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</si>
  <si>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</si>
  <si>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</si>
  <si>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</si>
  <si>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</si>
  <si>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</si>
  <si>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</si>
  <si>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</si>
  <si>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</si>
  <si>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</si>
  <si>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</si>
  <si>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</si>
  <si>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</si>
  <si>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</si>
  <si>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</si>
  <si>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</si>
  <si>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</si>
  <si>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</si>
  <si>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</si>
  <si>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</si>
  <si>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</si>
  <si>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</si>
  <si>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</si>
  <si>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</si>
  <si>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</si>
  <si>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</si>
  <si>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</si>
  <si>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</si>
  <si>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</si>
  <si>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</si>
  <si>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</si>
  <si>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</si>
  <si>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</si>
  <si>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</si>
  <si>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</si>
  <si>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</si>
  <si>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</si>
  <si>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</si>
  <si>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</si>
  <si>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</si>
  <si>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</si>
  <si>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</si>
  <si>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</si>
  <si>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</si>
  <si>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</si>
  <si>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</si>
  <si>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</si>
  <si>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</si>
  <si>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</si>
  <si>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</si>
  <si>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</si>
  <si>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</si>
  <si>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</si>
  <si>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</si>
  <si>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</si>
  <si>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</si>
  <si>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</si>
  <si>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</si>
  <si>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</si>
  <si>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</si>
  <si>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</si>
  <si>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</si>
  <si>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</si>
  <si>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</si>
  <si>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</si>
  <si>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</si>
  <si>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</si>
  <si>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</si>
  <si>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</si>
  <si>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</si>
  <si>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</si>
  <si>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</si>
  <si>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</si>
  <si>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</si>
  <si>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</si>
  <si>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</si>
  <si>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</si>
  <si>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</si>
  <si>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</si>
  <si>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</si>
  <si>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</si>
  <si>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</si>
  <si>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</si>
  <si>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</si>
  <si>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</si>
  <si>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</si>
  <si>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</si>
  <si>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</si>
  <si>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</si>
  <si>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</si>
  <si>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</si>
  <si>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</si>
  <si>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</si>
  <si>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</si>
  <si>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</si>
  <si>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</si>
  <si>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</si>
  <si>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</si>
  <si>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</si>
  <si>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</si>
  <si>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</si>
  <si>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</si>
  <si>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</si>
  <si>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</si>
  <si>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</si>
  <si>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</si>
  <si>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</si>
  <si>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</si>
  <si>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</si>
  <si>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</si>
  <si>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</si>
  <si>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</si>
  <si>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</si>
  <si>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</si>
  <si>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</si>
  <si>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</si>
  <si>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</si>
  <si>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</si>
  <si>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</si>
  <si>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</si>
  <si>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</si>
  <si>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</si>
  <si>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</si>
  <si>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</si>
  <si>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</si>
  <si>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</si>
  <si>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</si>
  <si>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</si>
  <si>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</si>
  <si>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</si>
  <si>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</si>
  <si>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</si>
  <si>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</si>
  <si>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</si>
  <si>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</si>
  <si>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</si>
  <si>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</si>
  <si>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</si>
  <si>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</si>
  <si>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</si>
  <si>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</si>
  <si>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</si>
  <si>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</si>
  <si>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</si>
  <si>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</si>
  <si>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</si>
  <si>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</si>
  <si>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</si>
  <si>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</si>
  <si>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</si>
  <si>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</si>
  <si>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</si>
  <si>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</si>
  <si>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</si>
  <si>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</si>
  <si>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</si>
  <si>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</si>
  <si>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</si>
  <si>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</si>
  <si>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</si>
  <si>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</si>
  <si>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</si>
  <si>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</si>
  <si>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</si>
  <si>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</si>
  <si>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</si>
  <si>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</si>
  <si>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</si>
  <si>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</si>
  <si>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</si>
  <si>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</si>
  <si>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</si>
  <si>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</si>
  <si>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</si>
  <si>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</si>
  <si>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</si>
  <si>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</si>
  <si>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</si>
  <si>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</si>
  <si>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</si>
  <si>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</si>
  <si>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</si>
  <si>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</si>
  <si>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</si>
  <si>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</si>
  <si>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</si>
  <si>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</si>
  <si>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</si>
  <si>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</si>
  <si>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</si>
  <si>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</si>
  <si>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</si>
  <si>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</si>
  <si>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</si>
  <si>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</si>
  <si>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</si>
  <si>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</si>
  <si>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</si>
  <si>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</si>
  <si>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</si>
  <si>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</si>
  <si>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</si>
  <si>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</si>
  <si>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</si>
  <si>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</si>
  <si>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</si>
  <si>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</si>
  <si>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</si>
  <si>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</si>
  <si>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</si>
  <si>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</si>
  <si>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</si>
  <si>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</si>
  <si>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</si>
  <si>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</si>
  <si>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</si>
  <si>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</si>
  <si>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</si>
  <si>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</si>
  <si>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</si>
  <si>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</si>
  <si>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</si>
  <si>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</si>
  <si>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</si>
  <si>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</si>
  <si>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</si>
  <si>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</si>
  <si>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</si>
  <si>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</si>
  <si>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</si>
  <si>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</si>
  <si>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</si>
  <si>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</si>
  <si>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</si>
  <si>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</si>
  <si>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</si>
  <si>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</si>
  <si>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</si>
  <si>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</si>
  <si>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</si>
  <si>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</si>
  <si>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</si>
  <si>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</si>
  <si>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</si>
  <si>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</si>
  <si>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</si>
  <si>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</si>
  <si>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</si>
  <si>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</si>
  <si>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</si>
  <si>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</si>
  <si>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</si>
  <si>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</si>
  <si>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</si>
  <si>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</si>
  <si>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</si>
  <si>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</si>
  <si>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</si>
  <si>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</si>
  <si>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</si>
  <si>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</si>
  <si>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</si>
  <si>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</si>
  <si>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</si>
  <si>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</si>
  <si>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</si>
  <si>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</si>
  <si>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</si>
  <si>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</si>
  <si>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</si>
  <si>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</si>
  <si>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</si>
  <si>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</si>
  <si>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</si>
  <si>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</si>
  <si>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</si>
  <si>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</si>
  <si>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</si>
  <si>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</si>
  <si>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</si>
  <si>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</si>
  <si>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</si>
  <si>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</si>
  <si>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</si>
  <si>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</si>
  <si>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</si>
  <si>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</si>
  <si>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</si>
  <si>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</si>
  <si>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</si>
  <si>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</si>
  <si>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</si>
  <si>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</si>
  <si>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</si>
  <si>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</si>
  <si>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</si>
  <si>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</si>
  <si>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</si>
  <si>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</si>
  <si>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</si>
  <si>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</si>
  <si>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</si>
  <si>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</si>
  <si>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</si>
  <si>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</si>
  <si>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</si>
  <si>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</si>
  <si>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</si>
  <si>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</si>
  <si>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</si>
  <si>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</si>
  <si>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</si>
  <si>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</si>
  <si>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</si>
  <si>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</si>
  <si>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</si>
  <si>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</si>
  <si>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</si>
  <si>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</si>
  <si>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</si>
  <si>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</si>
  <si>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</si>
  <si>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</si>
  <si>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</si>
  <si>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</si>
  <si>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</si>
  <si>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</si>
  <si>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</si>
  <si>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</si>
  <si>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</si>
  <si>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</si>
  <si>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</si>
  <si>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</si>
  <si>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</si>
  <si>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</si>
  <si>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</si>
  <si>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</si>
  <si>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</si>
  <si>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</si>
  <si>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</si>
  <si>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</si>
  <si>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</si>
  <si>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</si>
  <si>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</si>
  <si>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</si>
  <si>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</si>
  <si>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</si>
  <si>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</si>
  <si>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</si>
  <si>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</si>
  <si>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</si>
  <si>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</si>
  <si>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</si>
  <si>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</si>
  <si>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</si>
  <si>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</si>
  <si>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</si>
  <si>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</si>
  <si>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</si>
  <si>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</si>
  <si>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</si>
  <si>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</si>
  <si>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</si>
  <si>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</si>
  <si>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</si>
  <si>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</si>
  <si>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</si>
  <si>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</si>
  <si>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</si>
  <si>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</si>
  <si>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</si>
  <si>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</si>
  <si>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</si>
  <si>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</si>
  <si>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</si>
  <si>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</si>
  <si>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</si>
  <si>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</si>
  <si>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</si>
  <si>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</si>
  <si>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</si>
  <si>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</si>
  <si>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</si>
  <si>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</si>
  <si>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</si>
  <si>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</si>
  <si>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</si>
  <si>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</si>
  <si>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</si>
  <si>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</si>
  <si>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</si>
  <si>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</si>
  <si>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</si>
  <si>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</si>
  <si>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</si>
  <si>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</si>
  <si>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</si>
  <si>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</si>
  <si>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</si>
  <si>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</si>
  <si>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</si>
  <si>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</si>
  <si>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</si>
  <si>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</si>
  <si>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</si>
  <si>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</si>
  <si>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</si>
  <si>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</si>
  <si>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</si>
  <si>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</si>
  <si>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</si>
  <si>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</si>
  <si>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</si>
  <si>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</si>
  <si>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</si>
  <si>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</si>
  <si>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</si>
  <si>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</si>
  <si>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</si>
  <si>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</si>
  <si>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</si>
  <si>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</si>
  <si>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</si>
  <si>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</si>
  <si>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</si>
  <si>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</si>
  <si>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</si>
  <si>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</si>
  <si>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</si>
  <si>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</si>
  <si>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</si>
  <si>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</si>
  <si>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</si>
  <si>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</si>
  <si>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</si>
  <si>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</si>
  <si>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</si>
  <si>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</si>
  <si>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</si>
  <si>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</si>
  <si>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</si>
  <si>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</si>
  <si>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</si>
  <si>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</si>
  <si>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</si>
  <si>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</si>
  <si>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</si>
  <si>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</si>
  <si>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</si>
  <si>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</si>
  <si>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</si>
  <si>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</si>
  <si>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</si>
  <si>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</si>
  <si>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</si>
  <si>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</si>
  <si>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</si>
  <si>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</si>
  <si>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</si>
  <si>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</si>
  <si>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</si>
  <si>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</si>
  <si>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</si>
  <si>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</si>
  <si>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</si>
  <si>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</si>
  <si>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</si>
  <si>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</si>
  <si>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</si>
  <si>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</si>
  <si>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</si>
  <si>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</si>
  <si>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</si>
  <si>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</si>
  <si>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</si>
  <si>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</si>
  <si>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</si>
  <si>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</si>
  <si>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</si>
  <si>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</si>
  <si>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</si>
  <si>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</si>
  <si>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</si>
  <si>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</si>
  <si>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</si>
  <si>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</si>
  <si>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</si>
  <si>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</si>
  <si>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</si>
  <si>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</si>
  <si>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</si>
  <si>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</si>
  <si>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</si>
  <si>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</si>
  <si>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</si>
  <si>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</si>
  <si>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</si>
  <si>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</si>
  <si>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</si>
  <si>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</si>
  <si>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</si>
  <si>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</si>
  <si>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</si>
  <si>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</si>
  <si>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</si>
  <si>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</si>
  <si>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</si>
  <si>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</si>
  <si>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</si>
  <si>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</si>
  <si>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</si>
  <si>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</si>
  <si>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</si>
  <si>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</si>
  <si>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</si>
  <si>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</si>
  <si>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</si>
  <si>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</si>
  <si>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</si>
  <si>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</si>
  <si>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</si>
  <si>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</si>
  <si>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</si>
  <si>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</si>
  <si>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</si>
  <si>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</si>
  <si>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</si>
  <si>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</si>
  <si>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</si>
  <si>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</si>
  <si>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</si>
  <si>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</si>
  <si>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</si>
  <si>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</si>
  <si>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</si>
  <si>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</si>
  <si>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</si>
  <si>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</si>
  <si>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</si>
  <si>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</si>
  <si>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</si>
  <si>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</si>
  <si>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</si>
  <si>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</si>
  <si>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</si>
  <si>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</si>
  <si>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</si>
  <si>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</si>
  <si>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</si>
  <si>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</si>
  <si>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</si>
  <si>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</si>
  <si>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</si>
  <si>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</si>
  <si>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</si>
  <si>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</si>
  <si>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</si>
  <si>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</si>
  <si>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</si>
  <si>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</si>
  <si>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</si>
  <si>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</si>
  <si>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</si>
  <si>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</si>
  <si>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</si>
  <si>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</si>
  <si>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</si>
  <si>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</si>
  <si>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</si>
  <si>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</si>
  <si>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</si>
  <si>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</si>
  <si>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</si>
  <si>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</si>
  <si>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</si>
  <si>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</si>
  <si>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</si>
  <si>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</si>
  <si>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</si>
  <si>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</si>
  <si>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</si>
  <si>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</si>
  <si>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</si>
  <si>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</si>
  <si>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</si>
  <si>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</si>
  <si>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</si>
  <si>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</si>
  <si>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</si>
  <si>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</si>
  <si>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</si>
  <si>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</si>
  <si>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</si>
  <si>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</si>
  <si>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</si>
  <si>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</si>
  <si>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</si>
  <si>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</si>
  <si>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</si>
  <si>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</si>
  <si>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</si>
  <si>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</si>
  <si>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</si>
  <si>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</si>
  <si>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</si>
  <si>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</si>
  <si>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</si>
  <si>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</si>
  <si>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</si>
  <si>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</si>
  <si>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</si>
  <si>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</si>
  <si>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</si>
  <si>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</si>
  <si>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</si>
  <si>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</si>
  <si>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</si>
  <si>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</si>
  <si>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</si>
  <si>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</si>
  <si>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</si>
  <si>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</si>
  <si>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</si>
  <si>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</si>
  <si>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</si>
  <si>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</si>
  <si>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</si>
  <si>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</si>
  <si>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</si>
  <si>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</si>
  <si>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</si>
  <si>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</si>
  <si>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</si>
  <si>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</si>
  <si>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</si>
  <si>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</si>
  <si>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</si>
  <si>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</si>
  <si>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</si>
  <si>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</si>
  <si>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</si>
  <si>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</si>
  <si>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</si>
  <si>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</si>
  <si>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</si>
  <si>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</si>
  <si>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</si>
  <si>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</si>
  <si>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</si>
  <si>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</si>
  <si>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</si>
  <si>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</si>
  <si>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</si>
  <si>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</si>
  <si>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</si>
  <si>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</si>
  <si>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</si>
  <si>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</si>
  <si>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</si>
  <si>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</si>
  <si>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</si>
  <si>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</si>
  <si>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</si>
  <si>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</si>
  <si>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</si>
  <si>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</si>
  <si>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</si>
  <si>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</si>
  <si>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</si>
  <si>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</si>
  <si>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</si>
  <si>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</si>
  <si>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</si>
  <si>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</si>
  <si>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</si>
  <si>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</si>
  <si>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</si>
  <si>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</si>
  <si>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</si>
  <si>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</si>
  <si>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</si>
  <si>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</si>
  <si>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</si>
  <si>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</si>
  <si>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</si>
  <si>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</si>
  <si>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</si>
  <si>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</si>
  <si>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</si>
  <si>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</si>
  <si>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</si>
  <si>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</si>
  <si>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</si>
  <si>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</si>
  <si>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</si>
  <si>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</si>
  <si>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</si>
  <si>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</si>
  <si>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</si>
  <si>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</si>
  <si>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</si>
  <si>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</si>
  <si>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</si>
  <si>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</si>
  <si>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</si>
  <si>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</si>
  <si>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</si>
  <si>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</si>
  <si>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</si>
  <si>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</si>
  <si>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</si>
  <si>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</si>
  <si>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</si>
  <si>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</si>
  <si>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</si>
  <si>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</si>
  <si>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</si>
  <si>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</si>
  <si>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</si>
  <si>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</si>
  <si>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</si>
  <si>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</si>
  <si>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</si>
  <si>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</si>
  <si>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</si>
  <si>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</si>
  <si>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</si>
  <si>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</si>
  <si>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</si>
  <si>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</si>
  <si>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</si>
  <si>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</si>
  <si>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</si>
  <si>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</si>
  <si>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</si>
  <si>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</si>
  <si>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</si>
  <si>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</si>
  <si>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</si>
  <si>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</si>
  <si>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</si>
  <si>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</si>
  <si>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</si>
  <si>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</si>
  <si>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</si>
  <si>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</si>
  <si>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</si>
  <si>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</si>
  <si>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</si>
  <si>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</si>
  <si>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</si>
  <si>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</si>
  <si>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</si>
  <si>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</si>
  <si>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</si>
  <si>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</si>
  <si>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</si>
  <si>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</si>
  <si>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</si>
  <si>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</si>
  <si>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</si>
  <si>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</si>
  <si>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</si>
  <si>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</si>
  <si>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</si>
  <si>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</si>
  <si>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</si>
  <si>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</si>
  <si>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</si>
  <si>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</si>
  <si>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</si>
  <si>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</si>
  <si>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</si>
  <si>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</si>
  <si>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</si>
  <si>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</si>
  <si>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</si>
  <si>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</si>
  <si>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</si>
  <si>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</si>
  <si>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</si>
  <si>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</si>
  <si>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</si>
  <si>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</si>
  <si>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</si>
  <si>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</si>
  <si>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</si>
  <si>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</si>
  <si>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</si>
  <si>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</si>
  <si>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</si>
  <si>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</si>
  <si>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</si>
  <si>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</si>
  <si>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</si>
  <si>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</si>
  <si>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</si>
  <si>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</si>
  <si>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</si>
  <si>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</si>
  <si>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</si>
  <si>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</si>
  <si>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</si>
  <si>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</si>
  <si>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</si>
  <si>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</si>
  <si>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</si>
  <si>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</si>
  <si>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</si>
  <si>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</si>
  <si>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</si>
  <si>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</si>
  <si>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</si>
  <si>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</si>
  <si>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</si>
  <si>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</si>
  <si>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</si>
  <si>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</si>
  <si>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</si>
  <si>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</si>
  <si>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</si>
  <si>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</si>
  <si>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</si>
  <si>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</si>
  <si>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</si>
  <si>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</si>
  <si>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</si>
  <si>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</si>
  <si>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</si>
  <si>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</si>
  <si>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</si>
  <si>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</si>
  <si>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</si>
  <si>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</si>
  <si>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</si>
  <si>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</si>
  <si>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</si>
  <si>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</si>
  <si>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</si>
  <si>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</si>
  <si>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</si>
  <si>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</si>
  <si>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</si>
  <si>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</si>
  <si>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</si>
  <si>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</si>
  <si>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</si>
  <si>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</si>
  <si>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</si>
  <si>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</si>
  <si>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</si>
  <si>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</si>
  <si>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</si>
  <si>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</si>
  <si>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</si>
  <si>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</si>
  <si>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</si>
  <si>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</si>
  <si>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</si>
  <si>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</si>
  <si>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</si>
  <si>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</si>
  <si>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</si>
  <si>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</si>
  <si>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</si>
  <si>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</si>
  <si>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</si>
  <si>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</si>
  <si>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</si>
  <si>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</si>
  <si>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</si>
  <si>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</si>
  <si>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</si>
  <si>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</si>
  <si>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</si>
  <si>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</si>
  <si>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</si>
  <si>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</si>
  <si>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</si>
  <si>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</si>
  <si>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</si>
  <si>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</si>
  <si>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</si>
  <si>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</si>
  <si>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</si>
  <si>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</si>
  <si>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</si>
  <si>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</si>
  <si>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</si>
  <si>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</si>
  <si>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</si>
  <si>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</si>
  <si>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</si>
  <si>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</si>
  <si>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</si>
  <si>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</si>
  <si>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</si>
  <si>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</si>
  <si>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</si>
  <si>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</si>
  <si>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</si>
  <si>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</si>
  <si>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</si>
  <si>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</si>
  <si>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</si>
  <si>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</si>
  <si>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</si>
  <si>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</si>
  <si>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</si>
  <si>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</si>
  <si>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</si>
  <si>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</si>
  <si>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</si>
  <si>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</si>
  <si>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</si>
  <si>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</si>
  <si>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</si>
  <si>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</si>
  <si>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</si>
  <si>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</si>
  <si>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</si>
  <si>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</si>
  <si>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</si>
  <si>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</si>
  <si>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</si>
  <si>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</si>
  <si>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</si>
  <si>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</si>
  <si>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</si>
  <si>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</si>
  <si>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</si>
  <si>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</si>
  <si>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</si>
  <si>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</si>
  <si>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</si>
  <si>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</si>
  <si>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</si>
  <si>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</si>
  <si>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</si>
  <si>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</si>
  <si>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</si>
  <si>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</si>
  <si>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</si>
  <si>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</si>
  <si>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</si>
  <si>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</si>
  <si>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</si>
  <si>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</si>
  <si>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</si>
  <si>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</si>
  <si>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</si>
  <si>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</si>
  <si>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</si>
  <si>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</si>
  <si>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</si>
  <si>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</si>
  <si>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</si>
  <si>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</si>
  <si>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</si>
  <si>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</si>
  <si>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</si>
  <si>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</si>
  <si>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</si>
  <si>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</si>
  <si>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</si>
  <si>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</si>
  <si>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</si>
  <si>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</si>
  <si>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</si>
  <si>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</si>
  <si>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</si>
  <si>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</si>
  <si>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</si>
  <si>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</si>
  <si>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</si>
  <si>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</si>
  <si>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</si>
  <si>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</si>
  <si>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</si>
  <si>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</si>
  <si>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</si>
  <si>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</si>
  <si>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</si>
  <si>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</si>
  <si>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</si>
  <si>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</si>
  <si>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</si>
  <si>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</si>
  <si>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</si>
  <si>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</si>
  <si>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</si>
  <si>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</si>
  <si>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</si>
  <si>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</si>
  <si>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</si>
  <si>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</si>
  <si>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</si>
  <si>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</si>
  <si>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</si>
  <si>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</si>
  <si>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</si>
  <si>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</si>
  <si>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</si>
  <si>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</si>
  <si>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</si>
  <si>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</si>
  <si>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</si>
  <si>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</si>
  <si>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</si>
  <si>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</si>
  <si>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</si>
  <si>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</si>
  <si>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</si>
  <si>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</si>
  <si>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</si>
  <si>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</si>
  <si>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</si>
  <si>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</si>
  <si>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</si>
  <si>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</si>
  <si>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</si>
  <si>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</si>
  <si>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</si>
  <si>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</si>
  <si>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</si>
  <si>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</si>
  <si>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</si>
  <si>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</si>
  <si>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</si>
  <si>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</si>
  <si>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</si>
  <si>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</si>
  <si>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</si>
  <si>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</si>
  <si>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</si>
  <si>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</si>
  <si>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</si>
  <si>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</si>
  <si>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</si>
  <si>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</si>
  <si>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</si>
  <si>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</si>
  <si>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</si>
  <si>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</si>
  <si>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</si>
  <si>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</si>
  <si>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</si>
  <si>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</si>
  <si>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</si>
  <si>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</si>
  <si>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</si>
  <si>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</si>
  <si>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</si>
  <si>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</si>
  <si>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</si>
  <si>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</si>
  <si>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</si>
  <si>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</si>
  <si>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</si>
  <si>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</si>
  <si>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</si>
  <si>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</si>
  <si>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</si>
  <si>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</si>
  <si>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</si>
  <si>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</si>
  <si>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</si>
  <si>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</si>
  <si>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</si>
  <si>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</si>
  <si>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</si>
  <si>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</si>
  <si>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</si>
  <si>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</si>
  <si>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</si>
  <si>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</si>
  <si>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</si>
  <si>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</si>
  <si>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</si>
  <si>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</si>
  <si>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</si>
  <si>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</si>
  <si>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</si>
  <si>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</si>
  <si>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</si>
  <si>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</si>
  <si>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</si>
  <si>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</si>
  <si>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</si>
  <si>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</si>
  <si>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</si>
  <si>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</si>
  <si>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</si>
  <si>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</si>
  <si>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</si>
  <si>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</si>
  <si>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</si>
  <si>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</si>
  <si>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</si>
  <si>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</si>
  <si>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</si>
  <si>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</si>
  <si>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</si>
  <si>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</si>
  <si>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</si>
  <si>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</si>
  <si>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</si>
  <si>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</si>
  <si>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</si>
  <si>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</si>
  <si>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</si>
  <si>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</si>
  <si>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</si>
  <si>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</si>
  <si>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</si>
  <si>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</si>
  <si>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</si>
  <si>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</si>
  <si>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</si>
  <si>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</si>
  <si>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</si>
  <si>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</si>
  <si>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</si>
  <si>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</si>
  <si>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</si>
  <si>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</si>
  <si>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</si>
  <si>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</si>
  <si>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</si>
  <si>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</si>
  <si>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</si>
  <si>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</si>
  <si>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</si>
  <si>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</si>
  <si>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</si>
  <si>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</si>
  <si>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</si>
  <si>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</si>
  <si>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</si>
  <si>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</si>
  <si>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</si>
  <si>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</si>
  <si>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</si>
  <si>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</si>
  <si>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</si>
  <si>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</si>
  <si>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</si>
  <si>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</si>
  <si>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</si>
  <si>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</si>
  <si>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</si>
  <si>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</si>
  <si>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</si>
  <si>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</si>
  <si>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</si>
  <si>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</si>
  <si>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</si>
  <si>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</si>
  <si>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</si>
  <si>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</si>
  <si>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</si>
  <si>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</si>
  <si>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</si>
  <si>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</si>
  <si>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</si>
  <si>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</si>
  <si>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</si>
  <si>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</si>
  <si>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</si>
  <si>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</si>
  <si>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</si>
  <si>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</si>
  <si>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</si>
  <si>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</si>
  <si>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</si>
  <si>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</si>
  <si>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</si>
  <si>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</si>
  <si>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</si>
  <si>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</si>
  <si>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</si>
  <si>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</si>
  <si>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</si>
  <si>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</si>
  <si>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</si>
  <si>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</si>
  <si>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</si>
  <si>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</si>
  <si>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</si>
  <si>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</si>
  <si>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</si>
  <si>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</si>
  <si>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</si>
  <si>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</si>
  <si>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</si>
  <si>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</si>
  <si>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</si>
  <si>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</si>
  <si>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</si>
  <si>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</si>
  <si>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</si>
  <si>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</si>
  <si>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</si>
  <si>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</si>
  <si>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</si>
  <si>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</si>
  <si>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</si>
  <si>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</si>
  <si>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</si>
  <si>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</si>
  <si>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</si>
  <si>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</si>
  <si>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</si>
  <si>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</si>
  <si>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</si>
  <si>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</si>
  <si>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</si>
  <si>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</si>
  <si>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</si>
  <si>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</si>
  <si>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</si>
  <si>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</si>
  <si>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</si>
  <si>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</si>
  <si>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</si>
  <si>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</si>
  <si>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</si>
  <si>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</si>
  <si>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</si>
  <si>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</si>
  <si>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</si>
  <si>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</si>
  <si>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</si>
  <si>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</si>
  <si>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</si>
  <si>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</si>
  <si>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</si>
  <si>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</si>
  <si>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</si>
  <si>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</si>
  <si>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</si>
  <si>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</si>
  <si>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</si>
  <si>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</si>
  <si>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</si>
  <si>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</si>
  <si>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</si>
  <si>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</si>
  <si>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</si>
  <si>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</si>
  <si>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</si>
  <si>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</si>
  <si>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</si>
  <si>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</si>
  <si>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</si>
  <si>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</si>
  <si>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</si>
  <si>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</si>
  <si>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</si>
  <si>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</si>
  <si>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</si>
  <si>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</si>
  <si>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</si>
  <si>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</si>
  <si>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</si>
  <si>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</si>
  <si>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</si>
  <si>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</si>
  <si>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</si>
  <si>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</si>
  <si>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</si>
  <si>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</si>
  <si>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</si>
  <si>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</si>
  <si>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</si>
  <si>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</si>
  <si>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</si>
  <si>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</si>
  <si>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</si>
  <si>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</si>
  <si>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</si>
  <si>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</si>
  <si>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</si>
  <si>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</si>
  <si>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</si>
  <si>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</si>
  <si>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</si>
  <si>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</si>
  <si>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</si>
  <si>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</si>
  <si>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</si>
  <si>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</si>
  <si>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</si>
  <si>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</si>
  <si>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</si>
  <si>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</si>
  <si>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</si>
  <si>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</si>
  <si>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</si>
  <si>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</si>
  <si>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</si>
  <si>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</si>
  <si>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</si>
  <si>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</si>
  <si>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</si>
  <si>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</si>
  <si>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</si>
  <si>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</si>
  <si>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</si>
  <si>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</si>
  <si>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</si>
  <si>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</si>
  <si>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</si>
  <si>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</si>
  <si>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</si>
  <si>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</si>
  <si>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</si>
  <si>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</si>
  <si>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</si>
  <si>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</si>
  <si>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</si>
  <si>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</si>
  <si>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</si>
  <si>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</si>
  <si>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</si>
  <si>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</si>
  <si>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</si>
  <si>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</si>
  <si>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</si>
  <si>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</si>
  <si>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</si>
  <si>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</si>
  <si>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</si>
  <si>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</si>
  <si>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</si>
  <si>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</si>
  <si>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</si>
  <si>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</si>
  <si>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</si>
  <si>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</si>
  <si>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</si>
  <si>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</si>
  <si>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</si>
  <si>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</si>
  <si>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</si>
  <si>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</si>
  <si>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</si>
  <si>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</si>
  <si>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</si>
  <si>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</si>
  <si>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</si>
  <si>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</si>
  <si>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</si>
  <si>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</si>
  <si>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</si>
  <si>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</si>
  <si>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</si>
  <si>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</si>
  <si>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</si>
  <si>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</si>
  <si>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</si>
  <si>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</si>
  <si>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</si>
  <si>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</si>
  <si>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</si>
  <si>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</si>
  <si>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</si>
  <si>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</si>
  <si>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</si>
  <si>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</si>
  <si>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</si>
  <si>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</si>
  <si>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</si>
  <si>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</si>
  <si>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</si>
  <si>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</si>
  <si>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</si>
  <si>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</si>
  <si>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</si>
  <si>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</si>
  <si>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</si>
  <si>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</si>
  <si>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</si>
  <si>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</si>
  <si>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</si>
  <si>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</si>
  <si>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</si>
  <si>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</si>
  <si>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</si>
  <si>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</si>
  <si>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</si>
  <si>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</si>
  <si>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</si>
  <si>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</si>
  <si>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</si>
  <si>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</si>
  <si>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</si>
  <si>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</si>
  <si>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</si>
  <si>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</si>
  <si>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</si>
  <si>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</si>
  <si>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</si>
  <si>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</si>
  <si>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</si>
  <si>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</si>
  <si>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</si>
  <si>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</si>
  <si>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</si>
  <si>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</si>
  <si>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</si>
  <si>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</si>
  <si>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</si>
  <si>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</si>
  <si>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</si>
  <si>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</si>
  <si>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</si>
  <si>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</si>
  <si>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</si>
  <si>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</si>
  <si>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</si>
  <si>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</si>
  <si>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</si>
  <si>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</si>
  <si>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</si>
  <si>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</si>
  <si>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</si>
  <si>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</si>
  <si>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</si>
  <si>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</si>
  <si>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</si>
  <si>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</si>
  <si>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</si>
  <si>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</si>
  <si>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</si>
  <si>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</si>
  <si>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</si>
  <si>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</si>
  <si>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</si>
  <si>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</si>
  <si>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</si>
  <si>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</si>
  <si>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</si>
  <si>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</si>
  <si>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</si>
  <si>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</si>
  <si>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</si>
  <si>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</si>
  <si>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</si>
  <si>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</si>
  <si>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</si>
  <si>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</si>
  <si>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</si>
  <si>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</si>
  <si>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</si>
  <si>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</si>
  <si>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</si>
  <si>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</si>
  <si>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</si>
  <si>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</si>
  <si>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</si>
  <si>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</si>
  <si>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</si>
  <si>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</si>
  <si>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</si>
  <si>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</si>
  <si>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</si>
  <si>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</si>
  <si>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</si>
  <si>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</si>
  <si>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</si>
  <si>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</si>
  <si>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</si>
  <si>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</si>
  <si>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</si>
  <si>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</si>
  <si>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</si>
  <si>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</si>
  <si>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</si>
  <si>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</si>
  <si>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</si>
  <si>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</si>
  <si>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</si>
  <si>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</si>
  <si>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</si>
  <si>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</si>
  <si>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</si>
  <si>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</si>
  <si>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</si>
  <si>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</si>
  <si>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</si>
  <si>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</si>
  <si>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</si>
  <si>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</si>
  <si>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</si>
  <si>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</si>
  <si>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</si>
  <si>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</si>
  <si>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</si>
  <si>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</si>
  <si>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</si>
  <si>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</si>
  <si>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</si>
  <si>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</si>
  <si>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</si>
  <si>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</si>
  <si>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</si>
  <si>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</si>
  <si>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</si>
  <si>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</si>
  <si>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</si>
  <si>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</si>
  <si>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</si>
  <si>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</si>
  <si>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</si>
  <si>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</si>
  <si>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</si>
  <si>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</si>
  <si>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</si>
  <si>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</si>
  <si>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</si>
  <si>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</si>
  <si>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</si>
  <si>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</si>
  <si>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</si>
  <si>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</si>
  <si>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</si>
  <si>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</si>
  <si>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</si>
  <si>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</si>
  <si>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</si>
  <si>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</si>
  <si>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</si>
  <si>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</si>
  <si>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</si>
  <si>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</si>
  <si>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</si>
  <si>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</si>
  <si>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</si>
  <si>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</si>
  <si>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</si>
  <si>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</si>
  <si>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</si>
  <si>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</si>
  <si>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</si>
  <si>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</si>
  <si>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</si>
  <si>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</si>
  <si>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</si>
  <si>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</si>
  <si>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</si>
  <si>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</si>
  <si>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</si>
  <si>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</si>
  <si>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</si>
  <si>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</si>
  <si>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</si>
  <si>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</si>
  <si>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</si>
  <si>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</si>
  <si>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</si>
  <si>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</si>
  <si>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</si>
  <si>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</si>
  <si>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</si>
  <si>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</si>
  <si>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</si>
  <si>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</si>
  <si>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</si>
  <si>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</si>
  <si>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</si>
  <si>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</si>
  <si>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</si>
  <si>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</si>
  <si>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</si>
  <si>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</si>
  <si>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</si>
  <si>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</si>
  <si>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</si>
  <si>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</si>
  <si>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</si>
  <si>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</si>
  <si>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</si>
  <si>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</si>
  <si>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</si>
  <si>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</si>
  <si>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</si>
  <si>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</si>
  <si>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</si>
  <si>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</si>
  <si>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</si>
  <si>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</si>
  <si>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</si>
  <si>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</si>
  <si>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</si>
  <si>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</si>
  <si>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</si>
  <si>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</si>
  <si>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</si>
  <si>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</si>
  <si>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</si>
  <si>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</si>
  <si>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</si>
  <si>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</si>
  <si>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</si>
  <si>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</si>
  <si>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</si>
  <si>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</si>
  <si>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</si>
  <si>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</si>
  <si>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</si>
  <si>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</si>
  <si>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</si>
  <si>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</si>
  <si>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</si>
  <si>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</si>
  <si>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</si>
  <si>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</si>
  <si>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</si>
  <si>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</si>
  <si>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</si>
  <si>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</si>
  <si>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</si>
  <si>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</si>
  <si>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</si>
  <si>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</si>
  <si>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</si>
  <si>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</si>
  <si>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</si>
  <si>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</si>
  <si>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</si>
  <si>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</si>
  <si>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</si>
  <si>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</si>
  <si>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</si>
  <si>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</si>
  <si>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</si>
  <si>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</si>
  <si>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</si>
  <si>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</si>
  <si>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</si>
  <si>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</si>
  <si>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</si>
  <si>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</si>
  <si>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</si>
  <si>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</si>
  <si>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</si>
  <si>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</si>
  <si>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</si>
  <si>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</si>
  <si>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</si>
  <si>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</si>
  <si>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</si>
  <si>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</si>
  <si>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</si>
  <si>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</si>
  <si>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</si>
  <si>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</si>
  <si>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</si>
  <si>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</si>
  <si>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</si>
  <si>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</si>
  <si>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</si>
  <si>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</si>
  <si>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</si>
  <si>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</si>
  <si>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</si>
  <si>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</si>
  <si>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</si>
  <si>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</si>
  <si>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</si>
  <si>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</si>
  <si>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</si>
  <si>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</si>
  <si>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</si>
  <si>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</si>
  <si>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</si>
  <si>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</si>
  <si>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</si>
  <si>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</si>
  <si>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</si>
  <si>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</si>
  <si>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</si>
  <si>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</si>
  <si>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</si>
  <si>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</si>
  <si>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</si>
  <si>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</si>
  <si>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</si>
  <si>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</si>
  <si>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</si>
  <si>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</si>
  <si>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</si>
  <si>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</si>
  <si>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</si>
  <si>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</si>
  <si>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</si>
  <si>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</si>
  <si>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</si>
  <si>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</si>
  <si>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</si>
  <si>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</si>
  <si>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</si>
  <si>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</si>
  <si>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</si>
  <si>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</si>
  <si>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</si>
  <si>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</si>
  <si>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</si>
  <si>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</si>
  <si>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</si>
  <si>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</si>
  <si>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</si>
  <si>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</si>
  <si>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</si>
  <si>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</si>
  <si>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</si>
  <si>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</si>
  <si>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</si>
  <si>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</si>
  <si>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</si>
  <si>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</si>
  <si>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</si>
  <si>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</si>
  <si>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</si>
  <si>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</si>
  <si>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</si>
  <si>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</si>
  <si>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</si>
  <si>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</si>
  <si>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</si>
  <si>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</si>
  <si>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</si>
  <si>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</si>
  <si>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</si>
  <si>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</si>
  <si>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</si>
  <si>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</si>
  <si>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</si>
  <si>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</si>
  <si>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</si>
  <si>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</si>
  <si>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</si>
  <si>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</si>
  <si>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</si>
  <si>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</si>
  <si>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</si>
  <si>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</si>
  <si>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</si>
  <si>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</si>
  <si>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</si>
  <si>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</si>
  <si>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</si>
  <si>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</si>
  <si>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</si>
  <si>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</si>
  <si>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</si>
  <si>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</si>
  <si>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</si>
  <si>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</si>
  <si>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</si>
  <si>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</si>
  <si>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</si>
  <si>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</si>
  <si>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</si>
  <si>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</si>
  <si>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</si>
  <si>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</si>
  <si>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</si>
  <si>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</si>
  <si>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</si>
  <si>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</si>
  <si>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</si>
  <si>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</si>
  <si>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</si>
  <si>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</si>
  <si>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</si>
  <si>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</si>
  <si>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</si>
  <si>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</si>
  <si>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</si>
  <si>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</si>
  <si>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</si>
  <si>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</si>
  <si>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</si>
  <si>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</si>
  <si>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</si>
  <si>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</si>
  <si>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</si>
  <si>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</si>
  <si>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</si>
  <si>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</si>
  <si>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</si>
  <si>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</si>
  <si>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</si>
  <si>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</si>
  <si>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</si>
  <si>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</si>
  <si>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</si>
  <si>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</si>
  <si>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</si>
  <si>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</si>
  <si>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</si>
  <si>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</si>
  <si>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</si>
  <si>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</si>
  <si>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</si>
  <si>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</si>
  <si>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</si>
  <si>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</si>
  <si>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</si>
  <si>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</si>
  <si>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</si>
  <si>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</si>
  <si>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</si>
  <si>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</si>
  <si>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</si>
  <si>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</si>
  <si>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</si>
  <si>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</si>
  <si>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</si>
  <si>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</si>
  <si>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</si>
  <si>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</si>
  <si>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</si>
  <si>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</si>
  <si>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</si>
  <si>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</si>
  <si>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</si>
  <si>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</si>
  <si>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</si>
  <si>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</si>
  <si>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</si>
  <si>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</si>
  <si>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</si>
  <si>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</si>
  <si>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</si>
  <si>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</si>
  <si>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</si>
  <si>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</si>
  <si>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</si>
  <si>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</si>
  <si>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</si>
  <si>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</si>
  <si>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</si>
  <si>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</si>
  <si>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</si>
  <si>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</si>
  <si>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</si>
  <si>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</si>
  <si>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</si>
  <si>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</si>
  <si>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</si>
  <si>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</si>
  <si>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</si>
  <si>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</si>
  <si>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</si>
  <si>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</si>
  <si>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</si>
  <si>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</si>
  <si>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</si>
  <si>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</si>
  <si>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</si>
  <si>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</si>
  <si>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</si>
  <si>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</si>
  <si>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</si>
  <si>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</si>
  <si>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</si>
  <si>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</si>
  <si>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</si>
  <si>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</si>
  <si>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</si>
  <si>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</si>
  <si>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</si>
  <si>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</si>
  <si>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</si>
  <si>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</si>
  <si>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</si>
  <si>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</si>
  <si>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</si>
  <si>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</si>
  <si>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</si>
  <si>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</si>
  <si>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</si>
  <si>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</si>
  <si>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</si>
  <si>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</si>
  <si>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</si>
  <si>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</si>
  <si>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</si>
  <si>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</si>
  <si>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</si>
  <si>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</si>
  <si>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</si>
  <si>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</si>
  <si>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</si>
  <si>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</si>
  <si>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</si>
  <si>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</si>
  <si>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</si>
  <si>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</si>
  <si>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</si>
  <si>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</si>
  <si>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</si>
  <si>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</si>
  <si>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</si>
  <si>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</si>
  <si>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</si>
  <si>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</si>
  <si>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</si>
  <si>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</si>
  <si>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</si>
  <si>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</si>
  <si>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</si>
  <si>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</si>
  <si>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</si>
  <si>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</si>
  <si>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</si>
  <si>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</si>
  <si>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</si>
  <si>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</si>
  <si>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</si>
  <si>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</si>
  <si>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</si>
  <si>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</si>
  <si>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</si>
  <si>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</si>
  <si>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</si>
  <si>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</si>
  <si>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</si>
  <si>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</si>
  <si>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</si>
  <si>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</si>
  <si>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</si>
  <si>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</si>
  <si>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</si>
  <si>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</si>
  <si>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</si>
  <si>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</si>
  <si>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</si>
  <si>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</si>
  <si>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</si>
  <si>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</si>
  <si>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</si>
  <si>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</si>
  <si>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</si>
  <si>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</si>
  <si>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</si>
  <si>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</si>
  <si>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</si>
  <si>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</si>
  <si>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</si>
  <si>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</si>
  <si>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</si>
  <si>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</si>
  <si>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</si>
  <si>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</si>
  <si>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</si>
  <si>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</si>
  <si>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</si>
  <si>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</si>
  <si>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</si>
  <si>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</si>
  <si>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</si>
  <si>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</si>
  <si>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</si>
  <si>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</si>
  <si>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</si>
  <si>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</si>
  <si>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</si>
  <si>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</si>
  <si>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</si>
  <si>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</si>
  <si>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</si>
  <si>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</si>
  <si>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</si>
  <si>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</si>
  <si>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</si>
  <si>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</si>
  <si>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</si>
  <si>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</si>
  <si>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</si>
  <si>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</si>
  <si>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</si>
  <si>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</si>
  <si>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</si>
  <si>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</si>
  <si>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</si>
  <si>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</si>
  <si>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</si>
  <si>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</si>
  <si>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</si>
  <si>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</si>
  <si>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</si>
  <si>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</si>
  <si>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</si>
  <si>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</si>
  <si>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</si>
  <si>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</si>
  <si>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</si>
  <si>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</si>
  <si>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</si>
  <si>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</si>
  <si>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</si>
  <si>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</si>
  <si>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</si>
  <si>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</si>
  <si>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</si>
  <si>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</si>
  <si>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</si>
  <si>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</si>
  <si>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</si>
  <si>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</si>
  <si>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</si>
  <si>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</si>
  <si>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</si>
  <si>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</si>
  <si>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</si>
  <si>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</si>
  <si>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</si>
  <si>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</si>
  <si>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</si>
  <si>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</si>
  <si>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</si>
  <si>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</si>
  <si>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</si>
  <si>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</si>
  <si>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</si>
  <si>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</si>
  <si>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</si>
  <si>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</si>
  <si>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</si>
  <si>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</si>
  <si>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</si>
  <si>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</si>
  <si>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</si>
  <si>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</si>
  <si>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</si>
  <si>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</si>
  <si>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</si>
  <si>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</si>
  <si>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</si>
  <si>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</si>
  <si>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</si>
  <si>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</si>
  <si>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</si>
  <si>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</si>
  <si>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</si>
  <si>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</si>
  <si>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</si>
  <si>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</si>
  <si>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</si>
  <si>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</si>
  <si>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</si>
  <si>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</si>
  <si>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</si>
  <si>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</si>
  <si>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</si>
  <si>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</si>
  <si>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</si>
  <si>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</si>
  <si>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</si>
  <si>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</si>
  <si>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</si>
  <si>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</si>
  <si>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</si>
  <si>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</si>
  <si>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</si>
  <si>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</si>
  <si>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</si>
  <si>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</si>
  <si>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</si>
  <si>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</si>
  <si>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</si>
  <si>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</si>
  <si>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</si>
  <si>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</si>
  <si>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</si>
  <si>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</si>
  <si>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</si>
  <si>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</si>
  <si>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</si>
  <si>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</si>
  <si>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</si>
  <si>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</si>
  <si>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</si>
  <si>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</si>
  <si>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</si>
  <si>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</si>
  <si>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</si>
  <si>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</si>
  <si>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</si>
  <si>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</si>
  <si>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</si>
  <si>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</si>
  <si>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</si>
  <si>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</si>
  <si>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</si>
  <si>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</si>
  <si>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</si>
  <si>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</si>
  <si>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</si>
  <si>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</si>
  <si>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</si>
  <si>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</si>
  <si>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</si>
  <si>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</si>
  <si>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</si>
  <si>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</si>
  <si>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</si>
  <si>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</si>
  <si>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</si>
  <si>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</si>
  <si>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</si>
  <si>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</si>
  <si>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</si>
  <si>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</si>
  <si>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</si>
  <si>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</si>
  <si>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</si>
  <si>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</si>
  <si>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</si>
  <si>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</si>
  <si>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</si>
  <si>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</si>
  <si>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</si>
  <si>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</si>
  <si>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</si>
  <si>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</si>
  <si>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</si>
  <si>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</si>
  <si>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</si>
  <si>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</si>
  <si>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</si>
  <si>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</si>
  <si>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</si>
  <si>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</si>
  <si>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</si>
  <si>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</si>
  <si>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</si>
  <si>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</si>
  <si>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</si>
  <si>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</si>
  <si>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</si>
  <si>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</si>
  <si>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</si>
  <si>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</si>
  <si>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</si>
  <si>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</si>
  <si>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</si>
  <si>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</si>
  <si>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</si>
  <si>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</si>
  <si>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</si>
  <si>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</si>
  <si>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</si>
  <si>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</si>
  <si>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</si>
  <si>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</si>
  <si>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</si>
  <si>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</si>
  <si>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</si>
  <si>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</si>
  <si>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</si>
  <si>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</si>
  <si>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</si>
  <si>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</si>
  <si>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</si>
  <si>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</si>
  <si>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</si>
  <si>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</si>
  <si>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</si>
  <si>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</si>
  <si>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</si>
  <si>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</si>
  <si>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</si>
  <si>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</si>
  <si>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</si>
  <si>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</si>
  <si>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</si>
  <si>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</si>
  <si>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</si>
  <si>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</si>
  <si>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</si>
  <si>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</si>
  <si>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</si>
  <si>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</si>
  <si>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</si>
  <si>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</si>
  <si>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</si>
  <si>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</si>
  <si>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</si>
  <si>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</si>
  <si>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</si>
  <si>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</si>
  <si>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</si>
  <si>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</si>
  <si>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</si>
  <si>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</si>
  <si>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</si>
  <si>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</si>
  <si>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</si>
  <si>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</si>
  <si>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</si>
  <si>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</si>
  <si>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</si>
  <si>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</si>
  <si>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</si>
  <si>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</si>
  <si>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</si>
  <si>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</si>
  <si>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</si>
  <si>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</si>
  <si>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</si>
  <si>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</si>
  <si>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</si>
  <si>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</si>
  <si>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</si>
  <si>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</si>
  <si>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</si>
  <si>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</si>
  <si>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</si>
  <si>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</si>
  <si>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</si>
  <si>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</si>
  <si>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</si>
  <si>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</si>
  <si>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</si>
  <si>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</si>
  <si>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</si>
  <si>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</si>
  <si>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</si>
  <si>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</si>
  <si>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</si>
  <si>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</si>
  <si>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</si>
  <si>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</si>
  <si>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</si>
  <si>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</si>
  <si>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</si>
  <si>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</si>
  <si>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</si>
  <si>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</si>
  <si>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</si>
  <si>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</si>
  <si>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</si>
  <si>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</si>
  <si>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</si>
  <si>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</si>
  <si>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</si>
  <si>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</si>
  <si>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</si>
  <si>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</si>
  <si>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</si>
  <si>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</si>
  <si>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</si>
  <si>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</si>
  <si>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</si>
  <si>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</si>
  <si>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</si>
  <si>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</si>
  <si>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</si>
  <si>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</si>
  <si>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</si>
  <si>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</si>
  <si>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</si>
  <si>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</si>
  <si>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</si>
  <si>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</si>
  <si>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</si>
  <si>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</si>
  <si>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</si>
  <si>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</si>
  <si>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</si>
  <si>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</si>
  <si>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</si>
  <si>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</si>
  <si>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</si>
  <si>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</si>
  <si>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</si>
  <si>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</si>
  <si>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</si>
  <si>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</si>
  <si>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</si>
  <si>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</si>
  <si>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</si>
  <si>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</si>
  <si>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</si>
  <si>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</si>
  <si>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</si>
  <si>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</si>
  <si>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</si>
  <si>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</si>
  <si>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</si>
  <si>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</si>
  <si>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</si>
  <si>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</si>
  <si>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</si>
  <si>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</si>
  <si>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</si>
  <si>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</si>
  <si>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</si>
  <si>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</si>
  <si>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</si>
  <si>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</si>
  <si>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</si>
  <si>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</si>
  <si>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</si>
  <si>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</si>
  <si>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</si>
  <si>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</si>
  <si>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</si>
  <si>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</si>
  <si>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</si>
  <si>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</si>
  <si>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</si>
  <si>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</si>
  <si>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</si>
  <si>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</si>
  <si>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</si>
  <si>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</si>
  <si>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</si>
  <si>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</si>
  <si>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</si>
  <si>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</si>
  <si>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</si>
  <si>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</si>
  <si>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</si>
  <si>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</si>
  <si>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</si>
  <si>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</si>
  <si>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</si>
  <si>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</si>
  <si>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</si>
  <si>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</si>
  <si>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</si>
  <si>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</si>
  <si>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</si>
  <si>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</si>
  <si>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</si>
  <si>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</si>
  <si>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</si>
  <si>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</si>
  <si>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</si>
  <si>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</si>
  <si>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</si>
  <si>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</si>
  <si>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</si>
  <si>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</si>
  <si>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</si>
  <si>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</si>
  <si>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</si>
  <si>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</si>
  <si>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</si>
  <si>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</si>
  <si>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</si>
  <si>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</si>
  <si>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</si>
  <si>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</si>
  <si>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</si>
  <si>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</si>
  <si>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</si>
  <si>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</si>
  <si>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</si>
  <si>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</si>
  <si>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</si>
  <si>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</si>
  <si>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</si>
  <si>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</si>
  <si>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</si>
  <si>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</si>
  <si>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</si>
  <si>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</si>
  <si>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</si>
  <si>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</si>
  <si>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</si>
  <si>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</si>
  <si>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</si>
  <si>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</si>
  <si>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</si>
  <si>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</si>
  <si>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</si>
  <si>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</si>
  <si>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</si>
  <si>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</si>
  <si>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</si>
  <si>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</si>
  <si>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</si>
  <si>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</si>
  <si>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</si>
  <si>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</si>
  <si>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</si>
  <si>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</si>
  <si>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</si>
  <si>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</si>
  <si>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</si>
  <si>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</si>
  <si>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</si>
  <si>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</si>
  <si>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</si>
  <si>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</si>
  <si>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</si>
  <si>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</si>
  <si>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</si>
  <si>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</si>
  <si>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</si>
  <si>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</si>
  <si>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</si>
  <si>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</si>
  <si>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</si>
  <si>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</si>
  <si>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</si>
  <si>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</si>
  <si>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</si>
  <si>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</si>
  <si>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</si>
  <si>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</si>
  <si>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</si>
  <si>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</si>
  <si>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</si>
  <si>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</si>
  <si>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</si>
  <si>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</si>
  <si>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</si>
  <si>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</si>
  <si>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</si>
  <si>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</si>
  <si>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</si>
  <si>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</si>
  <si>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</si>
  <si>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</si>
  <si>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</si>
  <si>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</si>
  <si>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</si>
  <si>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</si>
  <si>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</si>
  <si>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</si>
  <si>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</si>
  <si>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</si>
  <si>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</si>
  <si>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</si>
  <si>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</si>
  <si>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</si>
  <si>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</si>
  <si>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</si>
  <si>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</si>
  <si>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</si>
  <si>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</si>
  <si>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</si>
  <si>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</si>
  <si>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</si>
  <si>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</si>
  <si>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</si>
  <si>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</si>
  <si>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</si>
  <si>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</si>
  <si>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</si>
  <si>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</si>
  <si>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</si>
  <si>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</si>
  <si>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</si>
  <si>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</si>
  <si>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</si>
  <si>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</si>
  <si>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</si>
  <si>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</si>
  <si>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</si>
  <si>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</si>
  <si>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</si>
  <si>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</si>
  <si>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</si>
  <si>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</si>
  <si>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</si>
  <si>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</si>
  <si>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</si>
  <si>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</si>
  <si>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</si>
  <si>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</si>
  <si>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</si>
  <si>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</si>
  <si>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</si>
  <si>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</si>
  <si>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</si>
  <si>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</si>
  <si>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</si>
  <si>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</si>
  <si>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</si>
  <si>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</si>
  <si>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</si>
  <si>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</si>
  <si>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</si>
  <si>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</si>
  <si>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</si>
  <si>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</si>
  <si>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</si>
  <si>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</si>
  <si>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</si>
  <si>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</si>
  <si>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</si>
  <si>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</si>
  <si>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</si>
  <si>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</si>
  <si>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</si>
  <si>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</si>
  <si>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</si>
  <si>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</si>
  <si>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</si>
  <si>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</si>
  <si>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</si>
  <si>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</si>
  <si>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</si>
  <si>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</si>
  <si>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</si>
  <si>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</si>
  <si>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</si>
  <si>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</si>
  <si>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</si>
  <si>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</si>
  <si>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</si>
  <si>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</si>
  <si>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</si>
  <si>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</si>
  <si>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</si>
  <si>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</si>
  <si>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</si>
  <si>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</si>
  <si>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</si>
  <si>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</si>
  <si>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</si>
  <si>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</si>
  <si>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</si>
  <si>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</si>
  <si>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</si>
  <si>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</si>
  <si>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</si>
  <si>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</si>
  <si>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</si>
  <si>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</si>
  <si>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</si>
  <si>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</si>
  <si>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</si>
  <si>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</si>
  <si>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</si>
  <si>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</si>
  <si>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</si>
  <si>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</si>
  <si>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</si>
  <si>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</si>
  <si>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</si>
  <si>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</si>
  <si>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</si>
  <si>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</si>
  <si>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</si>
  <si>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</si>
  <si>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</si>
  <si>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</si>
  <si>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</si>
  <si>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</si>
  <si>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</si>
  <si>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</si>
  <si>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</si>
  <si>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</si>
  <si>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</si>
  <si>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</si>
  <si>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</si>
  <si>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</si>
  <si>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</si>
  <si>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</si>
  <si>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</si>
  <si>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</si>
  <si>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</si>
  <si>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</si>
  <si>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</si>
  <si>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</si>
  <si>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</si>
  <si>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</si>
  <si>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</si>
  <si>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</si>
  <si>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</si>
  <si>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</si>
  <si>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</si>
  <si>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</si>
  <si>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</si>
  <si>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</si>
  <si>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</si>
  <si>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</si>
  <si>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</si>
  <si>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</si>
  <si>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</si>
  <si>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</si>
  <si>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</si>
  <si>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</si>
  <si>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</si>
  <si>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</si>
  <si>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</si>
  <si>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</si>
  <si>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</si>
  <si>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</si>
  <si>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</si>
  <si>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</si>
  <si>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</si>
  <si>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</si>
  <si>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</si>
  <si>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</si>
  <si>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</si>
  <si>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</si>
  <si>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</si>
  <si>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</si>
  <si>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</si>
  <si>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</si>
  <si>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</si>
  <si>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</si>
  <si>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</si>
  <si>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</si>
  <si>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</si>
  <si>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</si>
  <si>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</si>
  <si>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</si>
  <si>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</si>
  <si>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</si>
  <si>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</si>
  <si>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</si>
  <si>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</si>
  <si>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</si>
  <si>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</si>
  <si>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</si>
  <si>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</si>
  <si>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</si>
  <si>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</si>
  <si>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</si>
  <si>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</si>
  <si>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</si>
  <si>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</si>
  <si>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</si>
  <si>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</si>
  <si>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</si>
  <si>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</si>
  <si>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</si>
  <si>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</si>
  <si>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</si>
  <si>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</si>
  <si>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</si>
  <si>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</si>
  <si>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</si>
  <si>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</si>
  <si>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</si>
  <si>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</si>
  <si>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</si>
  <si>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</si>
  <si>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</si>
  <si>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</si>
  <si>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</si>
  <si>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</si>
  <si>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</si>
  <si>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</si>
  <si>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</si>
  <si>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</si>
  <si>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</si>
  <si>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</si>
  <si>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</si>
  <si>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</si>
  <si>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</si>
  <si>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</si>
  <si>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</si>
  <si>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</si>
  <si>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</si>
  <si>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</si>
  <si>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</si>
  <si>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</si>
  <si>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</si>
  <si>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</si>
  <si>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</si>
  <si>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</si>
  <si>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</si>
  <si>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</si>
  <si>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</si>
  <si>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</si>
  <si>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</si>
  <si>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</si>
  <si>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</si>
  <si>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</si>
  <si>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</si>
  <si>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</si>
  <si>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</si>
  <si>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</si>
  <si>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</si>
  <si>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</si>
  <si>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</si>
  <si>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</si>
  <si>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</si>
  <si>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</si>
  <si>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</si>
  <si>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</si>
  <si>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</si>
  <si>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</si>
  <si>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</si>
  <si>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</si>
  <si>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</si>
  <si>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</si>
  <si>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</si>
  <si>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</si>
  <si>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</si>
  <si>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</si>
  <si>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</si>
  <si>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</si>
  <si>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</si>
  <si>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</si>
  <si>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</si>
  <si>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</si>
  <si>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</si>
  <si>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</si>
  <si>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</si>
  <si>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</si>
  <si>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</si>
  <si>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</si>
  <si>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</si>
  <si>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</si>
  <si>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</si>
  <si>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</si>
  <si>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</si>
  <si>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</si>
  <si>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</si>
  <si>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</si>
  <si>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</si>
  <si>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</si>
  <si>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</si>
  <si>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</si>
  <si>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</si>
  <si>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</si>
  <si>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</si>
  <si>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</si>
  <si>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</si>
  <si>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</si>
  <si>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</si>
  <si>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</si>
  <si>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</si>
  <si>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</si>
  <si>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</si>
  <si>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</si>
  <si>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</si>
  <si>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</si>
  <si>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</si>
  <si>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</si>
  <si>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</si>
  <si>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</si>
  <si>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</si>
  <si>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</si>
  <si>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</si>
  <si>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</si>
  <si>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</si>
  <si>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</si>
  <si>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</si>
  <si>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</si>
  <si>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</si>
  <si>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</si>
  <si>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</si>
  <si>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</si>
  <si>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</si>
  <si>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</si>
  <si>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</si>
  <si>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</si>
  <si>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</si>
  <si>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</si>
  <si>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</si>
  <si>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</si>
  <si>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</si>
  <si>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</si>
  <si>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</si>
  <si>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</si>
  <si>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</si>
  <si>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</si>
  <si>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</si>
  <si>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</si>
  <si>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</si>
  <si>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</si>
  <si>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</si>
  <si>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</si>
  <si>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</si>
  <si>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</si>
  <si>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</si>
  <si>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</si>
  <si>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</si>
  <si>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</si>
  <si>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</si>
  <si>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</si>
  <si>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</si>
  <si>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</si>
  <si>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</si>
  <si>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</si>
  <si>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</si>
  <si>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</si>
  <si>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</si>
  <si>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</si>
  <si>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</si>
  <si>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</si>
  <si>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</si>
  <si>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</si>
  <si>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</si>
  <si>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</si>
  <si>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</si>
  <si>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</si>
  <si>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</si>
  <si>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</si>
  <si>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</si>
  <si>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</si>
  <si>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</si>
  <si>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</si>
  <si>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</si>
  <si>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</si>
  <si>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</si>
  <si>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</si>
  <si>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</si>
  <si>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</si>
  <si>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</si>
  <si>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</si>
  <si>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</si>
  <si>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</si>
  <si>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</si>
  <si>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</si>
  <si>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</si>
  <si>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</si>
  <si>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</si>
  <si>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</si>
  <si>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</si>
  <si>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</si>
  <si>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</si>
  <si>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</si>
  <si>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</si>
  <si>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</si>
  <si>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</si>
  <si>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</si>
  <si>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</si>
  <si>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</si>
  <si>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</si>
  <si>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</si>
  <si>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</si>
  <si>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</si>
  <si>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</si>
  <si>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</si>
  <si>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</si>
  <si>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</si>
  <si>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</si>
  <si>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</si>
  <si>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</si>
  <si>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</si>
  <si>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</si>
  <si>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</si>
  <si>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</si>
  <si>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</si>
  <si>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</si>
  <si>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</si>
  <si>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</si>
  <si>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</si>
  <si>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</si>
  <si>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</si>
  <si>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</si>
  <si>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</si>
  <si>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</si>
  <si>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</si>
  <si>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</si>
  <si>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</si>
  <si>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</si>
  <si>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</si>
  <si>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</si>
  <si>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</si>
  <si>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</si>
  <si>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</si>
  <si>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</si>
  <si>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</si>
  <si>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</si>
  <si>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</si>
  <si>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</si>
  <si>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</si>
  <si>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</si>
  <si>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</si>
  <si>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</si>
  <si>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</si>
  <si>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</si>
  <si>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</si>
  <si>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</si>
  <si>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</si>
  <si>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</si>
  <si>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</si>
  <si>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</si>
  <si>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</si>
  <si>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</si>
  <si>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</si>
  <si>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</si>
  <si>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</si>
  <si>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</si>
  <si>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</si>
  <si>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</si>
  <si>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</si>
  <si>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</si>
  <si>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</si>
  <si>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</si>
  <si>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</si>
  <si>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</si>
  <si>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</si>
  <si>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</si>
  <si>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</si>
  <si>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</si>
  <si>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</si>
  <si>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</si>
  <si>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</si>
  <si>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</si>
  <si>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</si>
  <si>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</si>
  <si>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</si>
  <si>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</si>
  <si>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</si>
  <si>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</si>
  <si>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</si>
  <si>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</si>
  <si>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</si>
  <si>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</si>
  <si>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</si>
  <si>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</si>
  <si>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</si>
  <si>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</si>
  <si>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</si>
  <si>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</si>
  <si>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</si>
  <si>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</si>
  <si>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</si>
  <si>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</si>
  <si>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</si>
  <si>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</si>
  <si>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</si>
  <si>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</si>
  <si>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</si>
  <si>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</si>
  <si>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</si>
  <si>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</si>
  <si>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</si>
  <si>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</si>
  <si>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</si>
  <si>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</si>
  <si>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</si>
  <si>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</si>
  <si>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</si>
  <si>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</si>
  <si>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</si>
  <si>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</si>
  <si>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</si>
  <si>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</si>
  <si>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</si>
  <si>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</si>
  <si>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</si>
  <si>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</si>
  <si>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</si>
  <si>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</si>
  <si>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</si>
  <si>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</si>
  <si>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</si>
  <si>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</si>
  <si>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</si>
  <si>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</si>
  <si>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</si>
  <si>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</si>
  <si>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</si>
  <si>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</si>
  <si>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</si>
  <si>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</si>
  <si>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</si>
  <si>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</si>
  <si>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</si>
  <si>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</si>
  <si>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</si>
  <si>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</si>
  <si>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</si>
  <si>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</si>
  <si>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</si>
  <si>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</si>
  <si>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</si>
  <si>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</si>
  <si>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</si>
  <si>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</si>
  <si>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</si>
  <si>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</si>
  <si>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</si>
  <si>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</si>
  <si>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</si>
  <si>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</si>
  <si>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</si>
  <si>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</si>
  <si>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</si>
  <si>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</si>
  <si>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</si>
  <si>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</si>
  <si>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</si>
  <si>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</si>
  <si>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</si>
  <si>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</si>
  <si>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</si>
  <si>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</si>
  <si>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</si>
  <si>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</si>
  <si>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</si>
  <si>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</si>
  <si>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</si>
  <si>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</si>
  <si>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</si>
  <si>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</si>
  <si>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</si>
  <si>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</si>
  <si>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</si>
  <si>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</si>
  <si>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</si>
  <si>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</si>
  <si>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</si>
  <si>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</si>
  <si>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</si>
  <si>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</si>
  <si>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</si>
  <si>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</si>
  <si>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</si>
  <si>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</si>
  <si>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</si>
  <si>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</si>
  <si>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</si>
  <si>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</si>
  <si>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</si>
  <si>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</si>
  <si>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</si>
  <si>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</si>
  <si>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</si>
  <si>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</si>
  <si>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</si>
  <si>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</si>
  <si>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</si>
  <si>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</si>
  <si>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</si>
  <si>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</si>
  <si>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</si>
  <si>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</si>
  <si>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</si>
  <si>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</si>
  <si>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</si>
  <si>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</si>
  <si>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</si>
  <si>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</si>
  <si>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</si>
  <si>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</si>
  <si>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</si>
  <si>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</si>
  <si>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</si>
  <si>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</si>
  <si>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</si>
  <si>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</si>
  <si>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</si>
  <si>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</si>
  <si>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</si>
  <si>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</si>
  <si>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</si>
  <si>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</si>
  <si>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</si>
  <si>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</si>
  <si>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</si>
  <si>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</si>
  <si>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</si>
  <si>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</si>
  <si>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</si>
  <si>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</si>
  <si>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</si>
  <si>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</si>
  <si>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</si>
  <si>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</si>
  <si>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</si>
  <si>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</si>
  <si>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</si>
  <si>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</si>
  <si>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</si>
  <si>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</si>
  <si>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</si>
  <si>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</si>
  <si>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</si>
  <si>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</si>
  <si>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</si>
  <si>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</si>
  <si>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</si>
  <si>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</si>
  <si>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</si>
  <si>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</si>
  <si>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</si>
  <si>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</si>
  <si>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</si>
  <si>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</si>
  <si>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</si>
  <si>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</si>
  <si>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</si>
  <si>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</si>
  <si>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</si>
  <si>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</si>
  <si>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</si>
  <si>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</si>
  <si>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</si>
  <si>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</si>
  <si>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</si>
  <si>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</si>
  <si>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</si>
  <si>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</si>
  <si>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</si>
  <si>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</si>
  <si>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</si>
  <si>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</si>
  <si>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</si>
  <si>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</si>
  <si>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</si>
  <si>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</si>
  <si>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</si>
  <si>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</si>
  <si>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</si>
  <si>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</si>
  <si>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</si>
  <si>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</si>
  <si>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</si>
  <si>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</si>
  <si>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</si>
  <si>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</si>
  <si>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</si>
  <si>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</si>
  <si>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</si>
  <si>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</si>
  <si>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</si>
  <si>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</si>
  <si>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</si>
  <si>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</si>
  <si>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</si>
  <si>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</si>
  <si>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</si>
  <si>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</si>
  <si>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</si>
  <si>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</si>
  <si>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</si>
  <si>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</si>
  <si>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</si>
  <si>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</si>
  <si>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</si>
  <si>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</si>
  <si>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</si>
  <si>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</si>
  <si>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</si>
  <si>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</si>
  <si>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</si>
  <si>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</si>
  <si>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</si>
  <si>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</si>
  <si>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</si>
  <si>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</si>
  <si>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</si>
  <si>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</si>
  <si>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</si>
  <si>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</si>
  <si>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</si>
  <si>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</si>
  <si>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</si>
  <si>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</si>
  <si>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</si>
  <si>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</si>
  <si>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</si>
  <si>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</si>
  <si>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</si>
  <si>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</si>
  <si>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</si>
  <si>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</si>
  <si>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</si>
  <si>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</si>
  <si>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</si>
  <si>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</si>
  <si>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</si>
  <si>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</si>
  <si>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</si>
  <si>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</si>
  <si>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</si>
  <si>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</si>
  <si>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</si>
  <si>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</si>
  <si>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</si>
  <si>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</si>
  <si>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</si>
  <si>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</si>
  <si>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</si>
  <si>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</si>
  <si>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</si>
  <si>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</si>
  <si>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</si>
  <si>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</si>
  <si>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</si>
  <si>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</si>
  <si>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</si>
  <si>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</si>
  <si>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</si>
  <si>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</si>
  <si>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</si>
  <si>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</si>
  <si>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</si>
  <si>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</si>
  <si>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</si>
  <si>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</si>
  <si>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</si>
  <si>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</si>
  <si>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</si>
  <si>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</si>
  <si>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</si>
  <si>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</si>
  <si>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</si>
  <si>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</si>
  <si>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</si>
  <si>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</si>
  <si>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</si>
  <si>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</si>
  <si>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</si>
  <si>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</si>
  <si>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</si>
  <si>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</si>
  <si>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</si>
  <si>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</si>
  <si>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</si>
  <si>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</si>
  <si>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</si>
  <si>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</si>
  <si>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</si>
  <si>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</si>
  <si>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</si>
  <si>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</si>
  <si>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</si>
  <si>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</si>
  <si>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</si>
  <si>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</si>
  <si>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</si>
  <si>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</si>
  <si>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</si>
  <si>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</si>
  <si>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</si>
  <si>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</si>
  <si>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</si>
  <si>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</si>
  <si>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</si>
  <si>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</si>
  <si>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</si>
  <si>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</si>
  <si>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</si>
  <si>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</si>
  <si>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</si>
  <si>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</si>
  <si>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</si>
  <si>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</si>
  <si>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</si>
  <si>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</si>
  <si>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</si>
  <si>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</si>
  <si>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</si>
  <si>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</si>
  <si>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</si>
  <si>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</si>
  <si>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</si>
  <si>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</si>
  <si>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</si>
  <si>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</si>
  <si>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</si>
  <si>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</si>
  <si>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</si>
  <si>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</si>
  <si>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</si>
  <si>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</si>
  <si>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</si>
  <si>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</si>
  <si>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</si>
  <si>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</si>
  <si>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</si>
  <si>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</si>
  <si>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</si>
  <si>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</si>
  <si>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</si>
  <si>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</si>
  <si>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</si>
  <si>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</si>
  <si>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</si>
  <si>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</si>
  <si>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</si>
  <si>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</si>
  <si>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</si>
  <si>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</si>
  <si>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</si>
  <si>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</si>
  <si>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</si>
  <si>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</si>
  <si>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</si>
  <si>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</si>
  <si>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</si>
  <si>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</si>
  <si>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</si>
  <si>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</si>
  <si>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</si>
  <si>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</si>
  <si>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</si>
  <si>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</si>
  <si>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</si>
  <si>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</si>
  <si>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</si>
  <si>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</si>
  <si>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</si>
  <si>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</si>
  <si>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</si>
  <si>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</si>
  <si>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</si>
  <si>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</si>
  <si>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</si>
  <si>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</si>
  <si>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</si>
  <si>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</si>
  <si>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</si>
  <si>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</si>
  <si>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</si>
  <si>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</si>
  <si>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</si>
  <si>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</si>
  <si>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</si>
  <si>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</si>
  <si>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</si>
  <si>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</si>
  <si>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</si>
  <si>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</si>
  <si>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</si>
  <si>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</si>
  <si>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</si>
  <si>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</si>
  <si>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</si>
  <si>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</si>
  <si>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</si>
  <si>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</si>
  <si>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</si>
  <si>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</si>
  <si>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</si>
  <si>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</si>
  <si>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</si>
  <si>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</si>
  <si>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</si>
  <si>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</si>
  <si>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</si>
  <si>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</si>
  <si>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</si>
  <si>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</si>
  <si>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</si>
  <si>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</si>
  <si>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</si>
  <si>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</si>
  <si>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</si>
  <si>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</si>
  <si>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</si>
  <si>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</si>
  <si>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</si>
  <si>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</si>
  <si>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</si>
  <si>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</si>
  <si>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</si>
  <si>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</si>
  <si>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</si>
  <si>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</si>
  <si>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</si>
  <si>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</si>
  <si>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</si>
  <si>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</si>
  <si>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</si>
  <si>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</si>
  <si>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</si>
  <si>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</si>
  <si>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</si>
  <si>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</si>
  <si>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</si>
  <si>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</si>
  <si>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</si>
  <si>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</si>
  <si>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</si>
  <si>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</si>
  <si>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</si>
  <si>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</si>
  <si>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</si>
  <si>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</si>
  <si>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</si>
  <si>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</si>
  <si>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</si>
  <si>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</si>
  <si>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</si>
  <si>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</si>
  <si>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</si>
  <si>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</si>
  <si>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</si>
  <si>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</si>
  <si>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</si>
  <si>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</si>
  <si>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</si>
  <si>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</si>
  <si>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</si>
  <si>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</si>
  <si>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</si>
  <si>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</si>
  <si>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</si>
  <si>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</si>
  <si>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</si>
  <si>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</si>
  <si>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</si>
  <si>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</si>
  <si>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</si>
  <si>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</si>
  <si>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</si>
  <si>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</si>
  <si>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</si>
  <si>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</si>
  <si>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</si>
  <si>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</si>
  <si>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</si>
  <si>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</si>
  <si>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</si>
  <si>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</si>
  <si>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</si>
  <si>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</si>
  <si>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</si>
  <si>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</si>
  <si>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</si>
  <si>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</si>
  <si>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</si>
  <si>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</si>
  <si>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</si>
  <si>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</si>
  <si>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</si>
  <si>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</si>
  <si>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</si>
  <si>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</si>
  <si>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</si>
  <si>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</si>
  <si>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</si>
  <si>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</si>
  <si>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</si>
  <si>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</si>
  <si>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</si>
  <si>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</si>
  <si>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</si>
  <si>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</si>
  <si>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</si>
  <si>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</si>
  <si>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</si>
  <si>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</si>
  <si>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</si>
  <si>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</si>
  <si>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</si>
  <si>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</si>
  <si>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</si>
  <si>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</si>
  <si>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</si>
  <si>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</si>
  <si>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</si>
  <si>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</si>
  <si>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</si>
  <si>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</si>
  <si>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</si>
  <si>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</si>
  <si>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</si>
  <si>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</si>
  <si>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</si>
  <si>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</si>
  <si>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</si>
  <si>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</si>
  <si>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</si>
  <si>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</si>
  <si>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</si>
  <si>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</si>
  <si>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</si>
  <si>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</si>
  <si>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</si>
  <si>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</si>
  <si>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</si>
  <si>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</si>
  <si>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</si>
  <si>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</si>
  <si>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</si>
  <si>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</si>
  <si>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</si>
  <si>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</si>
  <si>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</si>
  <si>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</si>
  <si>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</si>
  <si>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</si>
  <si>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</si>
  <si>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</si>
  <si>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</si>
  <si>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</si>
  <si>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</si>
  <si>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</si>
  <si>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</si>
  <si>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</si>
  <si>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</si>
  <si>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</si>
  <si>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</si>
  <si>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</si>
  <si>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</si>
  <si>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</si>
  <si>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</si>
  <si>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</si>
  <si>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</si>
  <si>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</si>
  <si>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</si>
  <si>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</si>
  <si>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</si>
  <si>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</si>
  <si>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</si>
  <si>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</si>
  <si>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</si>
  <si>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</si>
  <si>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</si>
  <si>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</si>
  <si>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</si>
  <si>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</si>
  <si>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</si>
  <si>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</si>
  <si>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</si>
  <si>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</si>
  <si>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</si>
  <si>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</si>
  <si>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</si>
  <si>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</si>
  <si>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</si>
  <si>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</si>
  <si>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</si>
  <si>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</si>
  <si>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</si>
  <si>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</si>
  <si>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</si>
  <si>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</si>
  <si>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</si>
  <si>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</si>
  <si>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</si>
  <si>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</si>
  <si>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</si>
  <si>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</si>
  <si>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</si>
  <si>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</si>
  <si>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</si>
  <si>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</si>
  <si>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</si>
  <si>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</si>
  <si>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</si>
  <si>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</si>
  <si>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</si>
  <si>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</si>
  <si>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</si>
  <si>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</si>
  <si>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</si>
  <si>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</si>
  <si>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</si>
  <si>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</si>
  <si>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</si>
  <si>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</si>
  <si>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</si>
  <si>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</si>
  <si>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</si>
  <si>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</si>
  <si>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</si>
  <si>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</si>
  <si>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</si>
  <si>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</si>
  <si>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</si>
  <si>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</si>
  <si>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</si>
  <si>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</si>
  <si>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</si>
  <si>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</si>
  <si>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</si>
  <si>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</si>
  <si>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</si>
  <si>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</si>
  <si>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</si>
  <si>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</si>
  <si>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</si>
  <si>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</si>
  <si>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</si>
  <si>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</si>
  <si>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</si>
  <si>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</si>
  <si>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</si>
  <si>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</si>
  <si>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</si>
  <si>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</si>
  <si>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</si>
  <si>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</si>
  <si>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</si>
  <si>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</si>
  <si>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</si>
  <si>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</si>
  <si>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</si>
  <si>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</si>
  <si>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</si>
  <si>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</si>
  <si>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</si>
  <si>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</si>
  <si>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</si>
  <si>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</si>
  <si>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</si>
  <si>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</si>
  <si>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</si>
  <si>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</si>
  <si>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</si>
  <si>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</si>
  <si>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</si>
  <si>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</si>
  <si>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</si>
  <si>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</si>
  <si>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</si>
  <si>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</si>
  <si>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</si>
  <si>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</si>
  <si>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</si>
  <si>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</si>
  <si>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</si>
  <si>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</si>
  <si>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</si>
  <si>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</si>
  <si>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</si>
  <si>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</si>
  <si>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</si>
  <si>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</si>
  <si>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</si>
  <si>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</si>
  <si>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</si>
  <si>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</si>
  <si>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</si>
  <si>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</si>
  <si>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</si>
  <si>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</si>
  <si>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</si>
  <si>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</si>
  <si>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</si>
  <si>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</si>
  <si>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</si>
  <si>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</si>
  <si>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</si>
  <si>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</si>
  <si>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</si>
  <si>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</si>
  <si>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</si>
  <si>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</si>
  <si>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</si>
  <si>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</si>
  <si>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</si>
  <si>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</si>
  <si>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</si>
  <si>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</si>
  <si>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</si>
  <si>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</si>
  <si>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</si>
  <si>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</si>
  <si>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</si>
  <si>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</si>
  <si>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</si>
  <si>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</si>
  <si>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</si>
  <si>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</si>
  <si>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</si>
  <si>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</si>
  <si>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</si>
  <si>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</si>
  <si>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</si>
  <si>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</si>
  <si>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</si>
  <si>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</si>
  <si>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</si>
  <si>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</si>
  <si>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</si>
  <si>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</si>
  <si>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</si>
  <si>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</si>
  <si>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</si>
  <si>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</si>
  <si>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</si>
  <si>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</si>
  <si>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</si>
  <si>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</si>
  <si>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</si>
  <si>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</si>
  <si>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</si>
  <si>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</si>
  <si>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</si>
  <si>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</si>
  <si>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</si>
  <si>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</si>
  <si>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</si>
  <si>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</si>
  <si>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</si>
  <si>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</si>
  <si>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</si>
  <si>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</si>
  <si>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</si>
  <si>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</si>
  <si>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</si>
  <si>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</si>
  <si>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</si>
  <si>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</si>
  <si>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</si>
  <si>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</si>
  <si>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</si>
  <si>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</si>
  <si>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</si>
  <si>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</si>
  <si>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</si>
  <si>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</si>
  <si>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</si>
  <si>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</si>
  <si>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</si>
  <si>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</si>
  <si>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</si>
  <si>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</si>
  <si>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</si>
  <si>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</si>
  <si>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</si>
  <si>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</si>
  <si>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</si>
  <si>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</si>
  <si>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</si>
  <si>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</si>
  <si>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</si>
  <si>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</si>
  <si>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</si>
  <si>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</si>
  <si>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</si>
  <si>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</si>
  <si>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</si>
  <si>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</si>
  <si>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</si>
  <si>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</si>
  <si>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</si>
  <si>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</si>
  <si>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</si>
  <si>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</si>
  <si>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</si>
  <si>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</si>
  <si>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</si>
  <si>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</si>
  <si>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</si>
  <si>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</si>
  <si>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</si>
  <si>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</si>
  <si>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</si>
  <si>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</si>
  <si>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</si>
  <si>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</si>
  <si>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</si>
  <si>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</si>
  <si>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</si>
  <si>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</si>
  <si>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</si>
  <si>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</si>
  <si>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</si>
  <si>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</si>
  <si>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</si>
  <si>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</si>
  <si>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</si>
  <si>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</si>
  <si>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</si>
  <si>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</si>
  <si>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</si>
  <si>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</si>
  <si>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</si>
  <si>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</si>
  <si>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</si>
  <si>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</si>
  <si>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</si>
  <si>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</si>
  <si>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</si>
  <si>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</si>
  <si>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</si>
  <si>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</si>
  <si>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</si>
  <si>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</si>
  <si>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</si>
  <si>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</si>
  <si>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</si>
  <si>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</si>
  <si>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</si>
  <si>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</si>
  <si>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</si>
  <si>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</si>
  <si>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</si>
  <si>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</si>
  <si>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</si>
  <si>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</si>
  <si>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</si>
  <si>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</si>
  <si>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</si>
  <si>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</si>
  <si>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</si>
  <si>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</si>
  <si>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</si>
  <si>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</si>
  <si>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</si>
  <si>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</si>
  <si>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</si>
  <si>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</si>
  <si>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</si>
  <si>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</si>
  <si>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</si>
  <si>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</si>
  <si>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</si>
  <si>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</si>
  <si>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</si>
  <si>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</si>
  <si>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</si>
  <si>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</si>
  <si>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</si>
  <si>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</si>
  <si>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</si>
  <si>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</si>
  <si>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</si>
  <si>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</si>
  <si>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</si>
  <si>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</si>
  <si>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</si>
  <si>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</si>
  <si>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</si>
  <si>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</si>
  <si>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</si>
  <si>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</si>
  <si>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</si>
  <si>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</si>
  <si>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</si>
  <si>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</si>
  <si>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</si>
  <si>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</si>
  <si>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</si>
  <si>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</si>
  <si>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</si>
  <si>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</si>
  <si>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</si>
  <si>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</si>
  <si>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</si>
  <si>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</si>
  <si>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</si>
  <si>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</si>
  <si>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</si>
  <si>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</si>
  <si>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</si>
  <si>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</si>
  <si>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</si>
  <si>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</si>
  <si>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</si>
  <si>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</si>
  <si>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</si>
  <si>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</si>
  <si>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</si>
  <si>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</si>
  <si>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</si>
  <si>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</si>
  <si>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</si>
  <si>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</si>
  <si>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</si>
  <si>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</si>
  <si>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</si>
  <si>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</si>
  <si>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</si>
  <si>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</si>
  <si>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</si>
  <si>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</si>
  <si>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</si>
  <si>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</si>
  <si>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</si>
  <si>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</si>
  <si>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</si>
  <si>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</si>
  <si>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</si>
  <si>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</si>
  <si>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</si>
  <si>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</si>
  <si>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</si>
  <si>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</si>
  <si>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</si>
  <si>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</si>
  <si>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</si>
  <si>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</si>
  <si>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</si>
  <si>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</si>
  <si>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</si>
  <si>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</si>
  <si>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</si>
  <si>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</si>
  <si>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</si>
  <si>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</si>
  <si>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</si>
  <si>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</si>
  <si>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</si>
  <si>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</si>
  <si>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</si>
  <si>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</si>
  <si>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</si>
  <si>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</si>
  <si>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</si>
  <si>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</si>
  <si>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</si>
  <si>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</si>
  <si>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</si>
  <si>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</si>
  <si>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</si>
  <si>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</si>
  <si>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</si>
  <si>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</si>
  <si>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</si>
  <si>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</si>
  <si>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</si>
  <si>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</si>
  <si>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</si>
  <si>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</si>
  <si>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</si>
  <si>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</si>
  <si>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</si>
  <si>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</si>
  <si>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</si>
  <si>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</si>
  <si>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</si>
  <si>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</si>
  <si>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</si>
  <si>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</si>
  <si>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</si>
  <si>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</si>
  <si>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</si>
  <si>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</si>
  <si>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</si>
  <si>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</si>
  <si>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</si>
  <si>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</si>
  <si>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</si>
  <si>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</si>
  <si>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</si>
  <si>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</si>
  <si>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</si>
  <si>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</si>
  <si>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</si>
  <si>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</si>
  <si>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</si>
  <si>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</si>
  <si>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</si>
  <si>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</si>
  <si>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</si>
  <si>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</si>
  <si>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</si>
  <si>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</si>
  <si>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</si>
  <si>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</si>
  <si>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</si>
  <si>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</si>
  <si>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</si>
  <si>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</si>
  <si>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</si>
  <si>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</si>
  <si>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</si>
  <si>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</si>
  <si>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</si>
  <si>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</si>
  <si>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</si>
  <si>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</si>
  <si>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</si>
  <si>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</si>
  <si>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</si>
  <si>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</si>
  <si>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</si>
  <si>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</si>
  <si>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</si>
  <si>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</si>
  <si>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</si>
  <si>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</si>
  <si>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</si>
  <si>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</si>
  <si>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</si>
  <si>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</si>
  <si>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</si>
  <si>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</si>
  <si>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</si>
  <si>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</si>
  <si>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</si>
  <si>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</si>
  <si>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</si>
  <si>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</si>
  <si>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</si>
  <si>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</si>
  <si>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</si>
  <si>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</si>
  <si>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</si>
  <si>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</si>
  <si>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</si>
  <si>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</si>
  <si>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</si>
  <si>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</si>
  <si>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</si>
  <si>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</si>
  <si>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</si>
  <si>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</si>
  <si>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</si>
  <si>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</si>
  <si>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</si>
  <si>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</si>
  <si>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</si>
  <si>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</si>
  <si>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</si>
  <si>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</si>
  <si>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</si>
  <si>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</si>
  <si>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</si>
  <si>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</si>
  <si>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</si>
  <si>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</si>
  <si>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</si>
  <si>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</si>
  <si>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</si>
  <si>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</si>
  <si>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</si>
  <si>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</si>
  <si>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</si>
  <si>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</si>
  <si>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</si>
  <si>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</si>
  <si>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</si>
  <si>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</si>
  <si>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</si>
  <si>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</si>
  <si>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</si>
  <si>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</si>
  <si>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</si>
  <si>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</si>
  <si>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</si>
  <si>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</si>
  <si>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</si>
  <si>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</si>
  <si>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</si>
  <si>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</si>
  <si>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</si>
  <si>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</si>
  <si>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</si>
  <si>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</si>
  <si>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</si>
  <si>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</si>
  <si>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</si>
  <si>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</si>
  <si>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</si>
  <si>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</si>
  <si>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</si>
  <si>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</si>
  <si>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</si>
  <si>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</si>
  <si>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</si>
  <si>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</si>
  <si>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</si>
  <si>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</si>
  <si>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</si>
  <si>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</si>
  <si>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</si>
  <si>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</si>
  <si>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</si>
  <si>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</si>
  <si>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</si>
  <si>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</si>
  <si>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</si>
  <si>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</si>
  <si>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</si>
  <si>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</si>
  <si>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</si>
  <si>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</si>
  <si>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</si>
  <si>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</si>
  <si>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</si>
  <si>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</si>
  <si>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</si>
  <si>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</si>
  <si>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</si>
  <si>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</si>
  <si>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</si>
  <si>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</si>
  <si>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</si>
  <si>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</si>
  <si>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</si>
  <si>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</si>
  <si>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</si>
  <si>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</si>
  <si>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</si>
  <si>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</si>
  <si>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</si>
  <si>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</si>
  <si>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</si>
  <si>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</si>
  <si>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</si>
  <si>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</si>
  <si>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</si>
  <si>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</si>
  <si>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</si>
  <si>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</si>
  <si>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</si>
  <si>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</si>
  <si>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</si>
  <si>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</si>
  <si>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</si>
  <si>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</si>
  <si>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</si>
  <si>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</si>
  <si>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</si>
  <si>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</si>
  <si>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</si>
  <si>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</si>
  <si>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</si>
  <si>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</si>
  <si>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</si>
  <si>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</si>
  <si>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</si>
  <si>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</si>
  <si>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</si>
  <si>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</si>
  <si>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</si>
  <si>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</si>
  <si>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</si>
  <si>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</si>
  <si>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</si>
  <si>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</si>
  <si>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</si>
  <si>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</si>
  <si>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</si>
  <si>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</si>
  <si>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</si>
  <si>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</si>
  <si>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</si>
  <si>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</si>
  <si>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</si>
  <si>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</si>
  <si>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</si>
  <si>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</si>
  <si>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</si>
  <si>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</si>
  <si>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</si>
  <si>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</si>
  <si>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</si>
  <si>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</si>
  <si>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</si>
  <si>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</si>
  <si>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</si>
  <si>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</si>
  <si>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</si>
  <si>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</si>
  <si>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</si>
  <si>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</si>
  <si>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</si>
  <si>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</si>
  <si>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</si>
  <si>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</si>
  <si>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</si>
  <si>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</si>
  <si>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</si>
  <si>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</si>
  <si>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</si>
  <si>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</si>
  <si>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</si>
  <si>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</si>
  <si>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</si>
  <si>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</si>
  <si>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</si>
  <si>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</si>
  <si>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</si>
  <si>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</si>
  <si>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</si>
  <si>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</si>
  <si>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</si>
  <si>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</si>
  <si>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</si>
  <si>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</si>
  <si>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</si>
  <si>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</si>
  <si>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</si>
  <si>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</si>
  <si>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</si>
  <si>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</si>
  <si>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</si>
  <si>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</si>
  <si>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</si>
  <si>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</si>
  <si>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</si>
  <si>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</si>
  <si>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</si>
  <si>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</si>
  <si>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</si>
  <si>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</si>
  <si>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</si>
  <si>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</si>
  <si>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</si>
  <si>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</si>
  <si>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</si>
  <si>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</si>
  <si>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</si>
  <si>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</si>
  <si>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</si>
  <si>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</si>
  <si>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</si>
  <si>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</si>
  <si>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</si>
  <si>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</si>
  <si>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</si>
  <si>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</si>
  <si>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</si>
  <si>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</si>
  <si>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</si>
  <si>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</si>
  <si>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</si>
  <si>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</si>
  <si>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</si>
  <si>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</si>
  <si>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</si>
  <si>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</si>
  <si>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</si>
  <si>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</si>
  <si>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</si>
  <si>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</si>
  <si>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</si>
  <si>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</si>
  <si>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</si>
  <si>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</si>
  <si>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</si>
  <si>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</si>
  <si>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</si>
  <si>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</si>
  <si>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</si>
  <si>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</si>
  <si>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</si>
  <si>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</si>
  <si>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</si>
  <si>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</si>
  <si>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</si>
  <si>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</si>
  <si>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</si>
  <si>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</si>
  <si>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</si>
  <si>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</si>
  <si>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</si>
  <si>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</si>
  <si>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</si>
  <si>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</si>
  <si>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</si>
  <si>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</si>
  <si>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</si>
  <si>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</si>
  <si>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</si>
  <si>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</si>
  <si>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</si>
  <si>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</si>
  <si>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</si>
  <si>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</si>
  <si>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</si>
  <si>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</si>
  <si>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</si>
  <si>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</si>
  <si>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</si>
  <si>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</si>
  <si>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</si>
  <si>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</si>
  <si>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</si>
  <si>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</si>
  <si>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</si>
  <si>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</si>
  <si>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</si>
  <si>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</si>
  <si>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</si>
  <si>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</si>
  <si>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</si>
  <si>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</si>
  <si>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</si>
  <si>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</si>
  <si>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</si>
  <si>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</si>
  <si>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</si>
  <si>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</si>
  <si>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</si>
  <si>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</si>
  <si>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</si>
  <si>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</si>
  <si>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</si>
  <si>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</si>
  <si>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</si>
  <si>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</si>
  <si>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</si>
  <si>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</si>
  <si>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</si>
  <si>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</si>
  <si>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</si>
  <si>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</si>
  <si>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</si>
  <si>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</si>
  <si>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</si>
  <si>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</si>
  <si>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</si>
  <si>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</si>
  <si>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</si>
  <si>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</si>
  <si>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</si>
  <si>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</si>
  <si>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</si>
  <si>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</si>
  <si>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</si>
  <si>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</si>
  <si>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</si>
  <si>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</si>
  <si>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</si>
  <si>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</si>
  <si>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</si>
  <si>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</si>
  <si>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</si>
  <si>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</si>
  <si>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</si>
  <si>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</si>
  <si>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</si>
  <si>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</si>
  <si>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</si>
  <si>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</si>
  <si>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</si>
  <si>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</si>
  <si>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</si>
  <si>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</si>
  <si>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</si>
  <si>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</si>
  <si>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</si>
  <si>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</si>
  <si>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</si>
  <si>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</si>
  <si>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</si>
  <si>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</si>
  <si>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</si>
  <si>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</si>
  <si>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</si>
  <si>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</si>
  <si>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</si>
  <si>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</si>
  <si>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</si>
  <si>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</si>
  <si>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</si>
  <si>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</si>
  <si>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</si>
  <si>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</si>
  <si>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</si>
  <si>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</si>
  <si>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</si>
  <si>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</si>
  <si>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</si>
  <si>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</si>
  <si>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</si>
  <si>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</si>
  <si>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</si>
  <si>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</si>
  <si>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</si>
  <si>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</si>
  <si>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</si>
  <si>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</si>
  <si>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</si>
  <si>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</si>
  <si>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</si>
  <si>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</si>
  <si>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</si>
  <si>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</si>
  <si>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</si>
  <si>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</si>
  <si>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</si>
  <si>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</si>
  <si>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</si>
  <si>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</si>
  <si>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</si>
  <si>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</si>
  <si>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</si>
  <si>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</si>
  <si>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</si>
  <si>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</si>
  <si>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</si>
  <si>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</si>
  <si>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</si>
  <si>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</si>
  <si>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</si>
  <si>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</si>
  <si>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</si>
  <si>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</si>
  <si>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</si>
  <si>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</si>
  <si>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</si>
  <si>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</si>
  <si>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</si>
  <si>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</si>
  <si>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</si>
  <si>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</si>
  <si>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</si>
  <si>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</si>
  <si>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</si>
  <si>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</si>
  <si>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</si>
  <si>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</si>
  <si>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</si>
  <si>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</si>
  <si>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</si>
  <si>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</si>
  <si>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</si>
  <si>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</si>
  <si>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</si>
  <si>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</si>
  <si>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</si>
  <si>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</si>
  <si>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</si>
  <si>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</si>
  <si>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</si>
  <si>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</si>
  <si>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</si>
  <si>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</si>
  <si>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</si>
  <si>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</si>
  <si>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</si>
  <si>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</si>
  <si>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</si>
  <si>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</si>
  <si>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</si>
  <si>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</si>
  <si>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</si>
  <si>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</si>
  <si>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</si>
  <si>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</si>
  <si>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</si>
  <si>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</si>
  <si>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</si>
  <si>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</si>
  <si>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</si>
  <si>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</si>
  <si>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</si>
  <si>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</si>
  <si>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</si>
  <si>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</si>
  <si>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</si>
  <si>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</si>
  <si>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</si>
  <si>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</si>
  <si>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</si>
  <si>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</si>
  <si>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</si>
  <si>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</si>
  <si>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</si>
  <si>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</si>
  <si>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</si>
  <si>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</si>
  <si>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</si>
  <si>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</si>
  <si>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</si>
  <si>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</si>
  <si>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</si>
  <si>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</si>
  <si>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</si>
  <si>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</si>
  <si>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</si>
  <si>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</si>
  <si>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</si>
  <si>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</si>
  <si>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</si>
  <si>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</si>
  <si>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</si>
  <si>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</si>
  <si>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</si>
  <si>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</si>
  <si>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</si>
  <si>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</si>
  <si>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</si>
  <si>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</si>
  <si>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</si>
  <si>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</si>
  <si>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</si>
  <si>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</si>
  <si>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</si>
  <si>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</si>
  <si>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</si>
  <si>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</si>
  <si>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</si>
  <si>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</si>
  <si>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</si>
  <si>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</si>
  <si>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</si>
  <si>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</si>
  <si>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</si>
  <si>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</si>
  <si>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</si>
  <si>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</si>
  <si>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</si>
  <si>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</si>
  <si>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</si>
  <si>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</si>
  <si>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</si>
  <si>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</si>
  <si>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</si>
  <si>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</si>
  <si>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</si>
  <si>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</si>
  <si>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</si>
  <si>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</si>
  <si>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</si>
  <si>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</si>
  <si>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</si>
  <si>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</si>
  <si>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</si>
  <si>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</si>
  <si>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</si>
  <si>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</si>
  <si>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</si>
  <si>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</si>
  <si>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</si>
  <si>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</si>
  <si>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</si>
  <si>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</si>
  <si>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</si>
  <si>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</si>
  <si>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</si>
  <si>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</si>
  <si>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</si>
  <si>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</si>
  <si>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</si>
  <si>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</si>
  <si>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</si>
  <si>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</si>
  <si>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</si>
  <si>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</si>
  <si>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</si>
  <si>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</si>
  <si>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</si>
  <si>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</si>
  <si>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</si>
  <si>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</si>
  <si>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</si>
  <si>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</si>
  <si>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</si>
  <si>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</si>
  <si>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</si>
  <si>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</si>
  <si>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</si>
  <si>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</si>
  <si>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</si>
  <si>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</si>
  <si>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</si>
  <si>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</si>
  <si>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</si>
  <si>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</si>
  <si>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</si>
  <si>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</si>
  <si>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</si>
  <si>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</si>
  <si>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</si>
  <si>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</si>
  <si>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</si>
  <si>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</si>
  <si>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</si>
  <si>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</si>
  <si>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</si>
  <si>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</si>
  <si>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</si>
  <si>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</si>
  <si>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</si>
  <si>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</si>
  <si>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</si>
  <si>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</si>
  <si>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</si>
  <si>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</si>
  <si>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</si>
  <si>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</si>
  <si>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</si>
  <si>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</si>
  <si>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</si>
  <si>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</si>
  <si>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</si>
  <si>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</si>
  <si>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</si>
  <si>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</si>
  <si>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</si>
  <si>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</si>
  <si>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</si>
  <si>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</si>
  <si>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</si>
  <si>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</si>
  <si>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</si>
  <si>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</si>
  <si>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</si>
  <si>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</si>
  <si>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</si>
  <si>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</si>
  <si>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</si>
  <si>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</si>
  <si>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</si>
  <si>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</si>
  <si>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</si>
  <si>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</si>
  <si>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</si>
  <si>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</si>
  <si>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</si>
  <si>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</si>
  <si>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</si>
  <si>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</si>
  <si>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</si>
  <si>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</si>
  <si>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</si>
  <si>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</si>
  <si>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</si>
  <si>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</si>
  <si>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</si>
  <si>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</si>
  <si>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</si>
  <si>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</si>
  <si>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</si>
  <si>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</si>
  <si>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</si>
  <si>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</si>
  <si>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</si>
  <si>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</si>
  <si>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</si>
  <si>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</si>
  <si>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</si>
  <si>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</si>
  <si>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</si>
  <si>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</si>
  <si>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</si>
  <si>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</si>
  <si>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</si>
  <si>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</si>
  <si>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</si>
  <si>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</si>
  <si>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</si>
  <si>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</si>
  <si>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</si>
  <si>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</si>
  <si>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</si>
  <si>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</si>
  <si>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</si>
  <si>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</si>
  <si>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</si>
  <si>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</si>
  <si>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</si>
  <si>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</si>
  <si>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</si>
  <si>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</si>
  <si>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</si>
  <si>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</si>
  <si>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</si>
  <si>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</si>
  <si>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</si>
  <si>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</si>
  <si>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</si>
  <si>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</si>
  <si>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</si>
  <si>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</si>
  <si>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</si>
  <si>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</si>
  <si>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</si>
  <si>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</si>
  <si>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</si>
  <si>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</si>
  <si>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</si>
  <si>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</si>
  <si>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</si>
  <si>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</si>
  <si>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</si>
  <si>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</si>
  <si>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</si>
  <si>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</si>
  <si>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</si>
  <si>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</si>
  <si>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</si>
  <si>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</si>
  <si>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</si>
  <si>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</si>
  <si>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</si>
  <si>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</si>
  <si>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</si>
  <si>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</si>
  <si>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</si>
  <si>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</si>
  <si>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</si>
  <si>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</si>
  <si>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</si>
  <si>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</si>
  <si>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</si>
  <si>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</si>
  <si>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</si>
  <si>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</si>
  <si>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</si>
  <si>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</si>
  <si>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</si>
  <si>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</si>
  <si>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</si>
  <si>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</si>
  <si>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</si>
  <si>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</si>
  <si>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</si>
  <si>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</si>
  <si>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</si>
  <si>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</si>
  <si>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</si>
  <si>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</si>
  <si>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</si>
  <si>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</si>
  <si>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</si>
  <si>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</si>
  <si>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</si>
  <si>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</si>
  <si>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</si>
  <si>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</si>
  <si>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</si>
  <si>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</si>
  <si>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</si>
  <si>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</si>
  <si>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</si>
  <si>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</si>
  <si>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</si>
  <si>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</si>
  <si>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</si>
  <si>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</si>
  <si>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</si>
  <si>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</si>
  <si>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</si>
  <si>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</si>
  <si>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</si>
  <si>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</si>
  <si>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</si>
  <si>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</si>
  <si>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</si>
  <si>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</si>
  <si>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</si>
  <si>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</si>
  <si>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</si>
  <si>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</si>
  <si>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</si>
  <si>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</si>
  <si>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</si>
  <si>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</si>
  <si>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</si>
  <si>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</si>
  <si>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</si>
  <si>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</si>
  <si>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</si>
  <si>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</si>
  <si>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</si>
  <si>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</si>
  <si>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</si>
  <si>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</si>
  <si>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</si>
  <si>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</si>
  <si>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</si>
  <si>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</si>
  <si>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</si>
  <si>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</si>
  <si>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</si>
  <si>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</si>
  <si>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</si>
  <si>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</si>
  <si>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</si>
  <si>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</si>
  <si>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</si>
  <si>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</si>
  <si>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</si>
  <si>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</si>
  <si>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</si>
  <si>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</si>
  <si>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</si>
  <si>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</si>
  <si>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</si>
  <si>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</si>
  <si>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</si>
  <si>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</si>
  <si>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</si>
  <si>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</si>
  <si>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</si>
  <si>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</si>
  <si>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</si>
  <si>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</si>
  <si>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</si>
  <si>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</si>
  <si>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</si>
  <si>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</si>
  <si>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</si>
  <si>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</si>
  <si>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</si>
  <si>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</si>
  <si>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</si>
  <si>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</si>
  <si>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</si>
  <si>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</si>
  <si>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</si>
  <si>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</si>
  <si>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</si>
  <si>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</si>
  <si>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</si>
  <si>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</si>
  <si>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</si>
  <si>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</si>
  <si>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</si>
  <si>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</si>
  <si>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</si>
  <si>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</si>
  <si>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</si>
  <si>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</si>
  <si>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</si>
  <si>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</si>
  <si>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</si>
  <si>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</si>
  <si>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</si>
  <si>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</si>
  <si>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</si>
  <si>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</si>
  <si>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</si>
  <si>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</si>
  <si>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</si>
  <si>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</si>
  <si>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</si>
  <si>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</si>
  <si>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</si>
  <si>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</si>
  <si>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</si>
  <si>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</si>
  <si>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</si>
  <si>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</si>
  <si>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</si>
  <si>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</si>
  <si>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</si>
  <si>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</si>
  <si>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</si>
  <si>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</si>
  <si>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</si>
  <si>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</si>
  <si>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</si>
  <si>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</si>
  <si>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</si>
  <si>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</si>
  <si>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</si>
  <si>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</si>
  <si>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</si>
  <si>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</si>
  <si>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</si>
  <si>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</si>
  <si>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</si>
  <si>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</si>
  <si>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</si>
  <si>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</si>
  <si>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</si>
  <si>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</si>
  <si>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</si>
  <si>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</si>
  <si>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</si>
  <si>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</si>
  <si>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</si>
  <si>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</si>
  <si>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</si>
  <si>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</si>
  <si>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</si>
  <si>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</si>
  <si>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</si>
  <si>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</si>
  <si>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</si>
  <si>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</si>
  <si>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</si>
  <si>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</si>
  <si>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</si>
  <si>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</si>
  <si>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</si>
  <si>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</si>
  <si>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</si>
  <si>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</si>
  <si>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</si>
  <si>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</si>
  <si>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</si>
  <si>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</si>
  <si>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</si>
  <si>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</si>
  <si>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</si>
  <si>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</si>
  <si>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</si>
  <si>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</si>
  <si>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</si>
  <si>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</si>
  <si>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</si>
  <si>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</si>
  <si>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</si>
  <si>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</si>
  <si>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</si>
  <si>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</si>
  <si>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</si>
  <si>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</si>
  <si>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</si>
  <si>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</si>
  <si>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</si>
  <si>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</si>
  <si>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</si>
  <si>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</si>
  <si>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</si>
  <si>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</si>
  <si>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</si>
  <si>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</si>
  <si>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</si>
  <si>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</si>
  <si>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</si>
  <si>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</si>
  <si>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</si>
  <si>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</si>
  <si>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</si>
  <si>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</si>
  <si>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</si>
  <si>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</si>
  <si>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</si>
  <si>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</si>
  <si>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</si>
  <si>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</si>
  <si>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</si>
  <si>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</si>
  <si>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</si>
  <si>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</si>
  <si>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</si>
  <si>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</si>
  <si>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</si>
  <si>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</si>
  <si>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</si>
  <si>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</si>
  <si>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</si>
  <si>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</si>
  <si>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</si>
  <si>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</si>
  <si>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</si>
  <si>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</si>
  <si>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</si>
  <si>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</si>
  <si>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</si>
  <si>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</si>
  <si>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</si>
  <si>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</si>
  <si>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</si>
  <si>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</si>
  <si>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</si>
  <si>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</si>
  <si>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</si>
  <si>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</si>
  <si>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</si>
  <si>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</si>
  <si>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</si>
  <si>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</si>
  <si>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</si>
  <si>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</si>
  <si>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</si>
  <si>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</si>
  <si>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</si>
  <si>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</si>
  <si>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</si>
  <si>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</si>
  <si>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</si>
  <si>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</si>
  <si>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</si>
  <si>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</si>
  <si>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</si>
  <si>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</si>
  <si>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</si>
  <si>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</si>
  <si>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</si>
  <si>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</si>
  <si>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</si>
  <si>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</si>
  <si>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</si>
  <si>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</si>
  <si>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</si>
  <si>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</si>
  <si>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</si>
  <si>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</si>
  <si>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</si>
  <si>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</si>
  <si>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</si>
  <si>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</si>
  <si>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</si>
  <si>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</si>
  <si>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</si>
  <si>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</si>
  <si>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</si>
  <si>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</si>
  <si>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</si>
  <si>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</si>
  <si>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</si>
  <si>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</si>
  <si>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</si>
  <si>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</si>
  <si>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</si>
  <si>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</si>
  <si>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</si>
  <si>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</si>
  <si>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</si>
  <si>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</si>
  <si>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</si>
  <si>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</si>
  <si>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</si>
  <si>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</si>
  <si>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</si>
  <si>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</si>
  <si>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</si>
  <si>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</si>
  <si>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</si>
  <si>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</si>
  <si>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</si>
  <si>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</si>
  <si>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</si>
  <si>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</si>
  <si>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</si>
  <si>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</si>
  <si>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</si>
  <si>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</si>
  <si>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</si>
  <si>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</si>
  <si>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</si>
  <si>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</si>
  <si>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</si>
  <si>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</si>
  <si>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</si>
  <si>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</si>
  <si>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</si>
  <si>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</si>
  <si>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</si>
  <si>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</si>
  <si>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</si>
  <si>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</si>
  <si>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</si>
  <si>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</si>
  <si>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</si>
  <si>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</si>
  <si>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</si>
  <si>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</si>
  <si>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</si>
  <si>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</si>
  <si>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</si>
  <si>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</si>
  <si>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</si>
  <si>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</si>
  <si>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</si>
  <si>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</si>
  <si>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</si>
  <si>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</si>
  <si>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</si>
  <si>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</si>
  <si>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</si>
  <si>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</si>
  <si>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</si>
  <si>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</si>
  <si>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</si>
  <si>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</si>
  <si>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</si>
  <si>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</si>
  <si>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</si>
  <si>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</si>
  <si>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</si>
  <si>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</si>
  <si>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</si>
  <si>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</si>
  <si>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</si>
  <si>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</si>
  <si>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</si>
  <si>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</si>
  <si>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</si>
  <si>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</si>
  <si>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</si>
  <si>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</si>
  <si>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</si>
  <si>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</si>
  <si>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</si>
  <si>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</si>
  <si>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</si>
  <si>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</si>
  <si>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</si>
  <si>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</si>
  <si>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</si>
  <si>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</si>
  <si>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</si>
  <si>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</si>
  <si>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</si>
  <si>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</si>
  <si>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</si>
  <si>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</si>
  <si>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</si>
  <si>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</si>
  <si>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</si>
  <si>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</si>
  <si>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</si>
  <si>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</si>
  <si>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</si>
  <si>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</si>
  <si>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</si>
  <si>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</si>
  <si>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</si>
  <si>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</si>
  <si>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</si>
  <si>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</si>
  <si>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</si>
  <si>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</si>
  <si>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</si>
  <si>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</si>
  <si>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</si>
  <si>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</si>
  <si>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</si>
  <si>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</si>
  <si>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</si>
  <si>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</si>
  <si>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</si>
  <si>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</si>
  <si>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</si>
  <si>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</si>
  <si>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</si>
  <si>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</si>
  <si>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</si>
  <si>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</si>
  <si>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</si>
  <si>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</si>
  <si>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</si>
  <si>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</si>
  <si>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</si>
  <si>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</si>
  <si>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</si>
  <si>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</si>
  <si>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</si>
  <si>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</si>
  <si>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</si>
  <si>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</si>
  <si>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</si>
  <si>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</si>
  <si>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</si>
  <si>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</si>
  <si>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</si>
  <si>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</si>
  <si>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</si>
  <si>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</si>
  <si>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</si>
  <si>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</si>
  <si>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</si>
  <si>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</si>
  <si>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</si>
  <si>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</si>
  <si>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</si>
  <si>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</si>
  <si>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</si>
  <si>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</si>
  <si>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</si>
  <si>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</si>
  <si>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</si>
  <si>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</si>
  <si>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</si>
  <si>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</si>
  <si>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</si>
  <si>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</si>
  <si>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</si>
  <si>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</si>
  <si>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</si>
  <si>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</si>
  <si>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</si>
  <si>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</si>
  <si>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</si>
  <si>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</si>
  <si>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</si>
  <si>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</si>
  <si>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</si>
  <si>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</si>
  <si>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</si>
  <si>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</si>
  <si>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</si>
  <si>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</si>
  <si>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</si>
  <si>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</si>
  <si>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</si>
  <si>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</si>
  <si>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</si>
  <si>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</si>
  <si>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</si>
  <si>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</si>
  <si>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</si>
  <si>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</si>
  <si>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</si>
  <si>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</si>
  <si>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</si>
  <si>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</si>
  <si>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</si>
  <si>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</si>
  <si>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</si>
  <si>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</si>
  <si>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</si>
  <si>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</si>
  <si>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</si>
  <si>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</si>
  <si>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</si>
  <si>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</si>
  <si>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</si>
  <si>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</si>
  <si>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</si>
  <si>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</si>
  <si>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</si>
  <si>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</si>
  <si>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</si>
  <si>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</si>
  <si>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</si>
  <si>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</si>
  <si>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</si>
  <si>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</si>
  <si>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</si>
  <si>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</si>
  <si>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</si>
  <si>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</si>
  <si>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</si>
  <si>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</si>
  <si>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</si>
  <si>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</si>
  <si>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</si>
  <si>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</si>
  <si>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</si>
  <si>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</si>
  <si>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</si>
  <si>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</si>
  <si>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</si>
  <si>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</si>
  <si>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</si>
  <si>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</si>
  <si>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</si>
  <si>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</si>
  <si>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</si>
  <si>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</si>
  <si>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</si>
  <si>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</si>
  <si>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</si>
  <si>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</si>
  <si>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</si>
  <si>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</si>
  <si>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</si>
  <si>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</si>
  <si>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</si>
  <si>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</si>
  <si>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</si>
  <si>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</si>
  <si>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</si>
  <si>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</si>
  <si>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</si>
  <si>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</si>
  <si>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</si>
  <si>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</si>
  <si>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</si>
  <si>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</si>
  <si>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</si>
  <si>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</si>
  <si>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</si>
  <si>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</si>
  <si>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</si>
  <si>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</si>
  <si>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</si>
  <si>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</si>
  <si>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</si>
  <si>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</si>
  <si>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</si>
  <si>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</si>
  <si>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</si>
  <si>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</si>
  <si>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</si>
  <si>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</si>
  <si>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</si>
  <si>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</si>
  <si>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</si>
  <si>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</si>
  <si>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</si>
  <si>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</si>
  <si>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</si>
  <si>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</si>
  <si>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</si>
  <si>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</si>
  <si>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</si>
  <si>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</si>
  <si>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</si>
  <si>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</si>
  <si>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</si>
  <si>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</si>
  <si>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</si>
  <si>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</si>
  <si>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</si>
  <si>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</si>
  <si>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</si>
  <si>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</si>
  <si>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</si>
  <si>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</si>
  <si>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</si>
  <si>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</si>
  <si>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</si>
  <si>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</si>
  <si>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</si>
  <si>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</si>
  <si>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</si>
  <si>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</si>
  <si>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</si>
  <si>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</si>
  <si>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</si>
  <si>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</si>
  <si>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</si>
  <si>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</si>
  <si>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</si>
  <si>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</si>
  <si>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</si>
  <si>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</si>
  <si>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</si>
  <si>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</si>
  <si>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</si>
  <si>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</si>
  <si>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</si>
  <si>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</si>
  <si>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</si>
  <si>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</si>
  <si>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</si>
  <si>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</si>
  <si>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</si>
  <si>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</si>
  <si>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</si>
  <si>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</si>
  <si>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</si>
  <si>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</si>
  <si>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</si>
  <si>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</si>
  <si>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</si>
  <si>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</si>
  <si>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</si>
  <si>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</si>
  <si>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</si>
  <si>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</si>
  <si>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</si>
  <si>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</si>
  <si>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</si>
  <si>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</si>
  <si>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</si>
  <si>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</si>
  <si>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</si>
  <si>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</si>
  <si>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</si>
  <si>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</si>
  <si>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</si>
  <si>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</si>
  <si>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</si>
  <si>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</si>
  <si>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</si>
  <si>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</si>
  <si>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</si>
  <si>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</si>
  <si>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</si>
  <si>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</si>
  <si>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</si>
  <si>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</si>
  <si>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</si>
  <si>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</si>
  <si>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</si>
  <si>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</si>
  <si>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</si>
  <si>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</si>
  <si>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</si>
  <si>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</si>
  <si>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</si>
  <si>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</si>
  <si>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</si>
  <si>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</si>
  <si>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</si>
  <si>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</si>
  <si>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</si>
  <si>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</si>
  <si>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</si>
  <si>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</si>
  <si>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</si>
  <si>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</si>
  <si>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</si>
  <si>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</si>
  <si>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</si>
  <si>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</si>
  <si>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</si>
  <si>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</si>
  <si>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</si>
  <si>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</si>
  <si>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</si>
  <si>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</si>
  <si>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</si>
  <si>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</si>
  <si>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</si>
  <si>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</si>
  <si>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</si>
  <si>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</si>
  <si>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</si>
  <si>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</si>
  <si>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</si>
  <si>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</si>
  <si>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</si>
  <si>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</si>
  <si>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</si>
  <si>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</si>
  <si>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</si>
  <si>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</si>
  <si>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</si>
  <si>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</si>
  <si>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</si>
  <si>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</si>
  <si>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</si>
  <si>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</si>
  <si>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</si>
  <si>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</si>
  <si>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</si>
  <si>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</si>
  <si>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</si>
  <si>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</si>
  <si>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</si>
  <si>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</si>
  <si>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</si>
  <si>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</si>
  <si>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</si>
  <si>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</si>
  <si>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</si>
  <si>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</si>
  <si>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</si>
  <si>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</si>
  <si>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</si>
  <si>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</si>
  <si>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</si>
  <si>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</si>
  <si>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</si>
  <si>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</si>
  <si>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</si>
  <si>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</si>
  <si>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</si>
  <si>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</si>
  <si>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</si>
  <si>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</si>
  <si>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</si>
  <si>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</si>
  <si>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</si>
  <si>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</si>
  <si>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</si>
  <si>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</si>
  <si>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</si>
  <si>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</si>
  <si>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</si>
  <si>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</si>
  <si>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</si>
  <si>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</si>
  <si>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</si>
  <si>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</si>
  <si>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</si>
  <si>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</si>
  <si>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</si>
  <si>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</si>
  <si>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</si>
  <si>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</si>
  <si>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</si>
  <si>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</si>
  <si>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</si>
  <si>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</si>
  <si>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</si>
  <si>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</si>
  <si>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</si>
  <si>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</si>
  <si>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</si>
  <si>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</si>
  <si>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</si>
  <si>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</si>
  <si>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</si>
  <si>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</si>
  <si>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</si>
  <si>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</si>
  <si>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</si>
  <si>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</si>
  <si>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</si>
  <si>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</si>
  <si>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</si>
  <si>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</si>
  <si>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</si>
  <si>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</si>
  <si>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</si>
  <si>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</si>
  <si>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</si>
  <si>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</si>
  <si>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</si>
  <si>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</si>
  <si>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</si>
  <si>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</si>
  <si>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</si>
  <si>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</si>
  <si>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</si>
  <si>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</si>
  <si>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</si>
  <si>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</si>
  <si>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</si>
  <si>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</si>
  <si>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</si>
  <si>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</si>
  <si>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</si>
  <si>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</si>
  <si>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</si>
  <si>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</si>
  <si>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</si>
  <si>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</si>
  <si>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</si>
  <si>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</si>
  <si>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</si>
  <si>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</si>
  <si>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</si>
  <si>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</si>
  <si>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</si>
  <si>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</si>
  <si>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</si>
  <si>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</si>
  <si>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</si>
  <si>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</si>
  <si>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</si>
  <si>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</si>
  <si>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</si>
  <si>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</si>
  <si>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</si>
  <si>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</si>
  <si>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</si>
  <si>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</si>
  <si>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</si>
  <si>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</si>
  <si>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</si>
  <si>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</si>
  <si>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</si>
  <si>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</si>
  <si>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</si>
  <si>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</si>
  <si>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</si>
  <si>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</si>
  <si>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</si>
  <si>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</si>
  <si>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</si>
  <si>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</si>
  <si>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</si>
  <si>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</si>
  <si>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</si>
  <si>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</si>
  <si>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</si>
  <si>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</si>
  <si>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</si>
  <si>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</si>
  <si>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</si>
  <si>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</si>
  <si>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</si>
  <si>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</si>
  <si>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</si>
  <si>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</si>
  <si>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</si>
  <si>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</si>
  <si>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</si>
  <si>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</si>
  <si>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</si>
  <si>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</si>
  <si>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</si>
  <si>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</si>
  <si>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</si>
  <si>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</si>
  <si>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</si>
  <si>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</si>
  <si>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</si>
  <si>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</si>
  <si>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</si>
  <si>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</si>
  <si>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</si>
  <si>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</si>
  <si>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</si>
  <si>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</si>
  <si>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</si>
  <si>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</si>
  <si>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</si>
  <si>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</si>
  <si>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</si>
  <si>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</si>
  <si>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</si>
  <si>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</si>
  <si>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</si>
  <si>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</si>
  <si>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</si>
  <si>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</si>
  <si>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</si>
  <si>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</si>
  <si>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</si>
  <si>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</si>
  <si>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</si>
  <si>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</si>
  <si>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</si>
  <si>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</si>
  <si>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</si>
  <si>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</si>
  <si>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</si>
  <si>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</si>
  <si>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</si>
  <si>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</si>
  <si>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</si>
  <si>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</si>
  <si>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</si>
  <si>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</si>
  <si>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</si>
  <si>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</si>
  <si>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</si>
  <si>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</si>
  <si>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</si>
  <si>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</si>
  <si>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</si>
  <si>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</si>
  <si>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</si>
  <si>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</si>
  <si>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</si>
  <si>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</si>
  <si>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</si>
  <si>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</si>
  <si>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</si>
  <si>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</si>
  <si>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</si>
  <si>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</si>
  <si>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</si>
  <si>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</si>
  <si>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</si>
  <si>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</si>
  <si>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</si>
  <si>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</si>
  <si>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</si>
  <si>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</si>
  <si>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</si>
  <si>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</si>
  <si>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</si>
  <si>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</si>
  <si>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</si>
  <si>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</si>
  <si>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</si>
  <si>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</si>
  <si>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</si>
  <si>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</si>
  <si>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</si>
  <si>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</si>
  <si>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</si>
  <si>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</si>
  <si>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</si>
  <si>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</si>
  <si>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</si>
  <si>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</si>
  <si>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</si>
  <si>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</si>
  <si>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</si>
  <si>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</si>
  <si>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</si>
  <si>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</si>
  <si>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</si>
  <si>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</si>
  <si>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</si>
  <si>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</si>
  <si>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</si>
  <si>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</si>
  <si>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</si>
  <si>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</si>
  <si>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</si>
  <si>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</si>
  <si>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</si>
  <si>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</si>
  <si>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</si>
  <si>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</si>
  <si>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</si>
  <si>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</si>
  <si>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</si>
  <si>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</si>
  <si>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</si>
  <si>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</si>
  <si>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</si>
  <si>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</si>
  <si>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</si>
  <si>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</si>
  <si>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</si>
  <si>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</si>
  <si>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</si>
  <si>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</si>
  <si>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</si>
  <si>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</si>
  <si>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</si>
  <si>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</si>
  <si>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</si>
  <si>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</si>
  <si>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</si>
  <si>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</si>
  <si>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</si>
  <si>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</si>
  <si>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</si>
  <si>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</si>
  <si>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</si>
  <si>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</si>
  <si>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</si>
  <si>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</si>
  <si>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</si>
  <si>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</si>
  <si>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</si>
  <si>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</si>
  <si>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</si>
  <si>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</si>
  <si>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</si>
  <si>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</si>
  <si>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</si>
  <si>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</si>
  <si>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</si>
  <si>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</si>
  <si>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</si>
  <si>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</si>
  <si>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</si>
  <si>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</si>
  <si>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</si>
  <si>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</si>
  <si>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</si>
  <si>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</si>
  <si>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</si>
  <si>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</si>
  <si>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</si>
  <si>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</si>
  <si>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</si>
  <si>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</si>
  <si>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</si>
  <si>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</si>
  <si>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</si>
  <si>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</si>
  <si>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</si>
  <si>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</si>
  <si>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</si>
  <si>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</si>
  <si>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</si>
  <si>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</si>
  <si>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</si>
  <si>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</si>
  <si>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</si>
  <si>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</si>
  <si>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</si>
  <si>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</si>
  <si>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</si>
  <si>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</si>
  <si>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</si>
  <si>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</si>
  <si>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</si>
  <si>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</si>
  <si>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</si>
  <si>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</si>
  <si>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</si>
  <si>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</si>
  <si>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</si>
  <si>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</si>
  <si>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</si>
  <si>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</si>
  <si>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</si>
  <si>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</si>
  <si>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</si>
  <si>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</si>
  <si>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</si>
  <si>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</si>
  <si>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</si>
  <si>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</si>
  <si>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</si>
  <si>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</si>
  <si>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</si>
  <si>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</si>
  <si>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</si>
  <si>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</si>
  <si>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</si>
  <si>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</si>
  <si>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</si>
  <si>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</si>
  <si>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</si>
  <si>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</si>
  <si>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</si>
  <si>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</si>
  <si>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</si>
  <si>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</si>
  <si>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</si>
  <si>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</si>
  <si>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</si>
  <si>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</si>
  <si>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</si>
  <si>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</si>
  <si>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</si>
  <si>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</si>
  <si>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</si>
  <si>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</si>
  <si>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</si>
  <si>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</si>
  <si>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</si>
  <si>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</si>
  <si>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</si>
  <si>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</si>
  <si>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</si>
  <si>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</si>
  <si>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</si>
  <si>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</si>
  <si>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</si>
  <si>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</si>
  <si>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</si>
  <si>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</si>
  <si>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</si>
  <si>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</si>
  <si>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</si>
  <si>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</si>
  <si>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</si>
  <si>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</si>
  <si>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</si>
  <si>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</si>
  <si>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</si>
  <si>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</si>
  <si>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</si>
  <si>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</si>
  <si>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</si>
  <si>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</si>
  <si>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</si>
  <si>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</si>
  <si>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</si>
  <si>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</si>
  <si>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</si>
  <si>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</si>
  <si>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</si>
  <si>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</si>
  <si>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</si>
  <si>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</si>
  <si>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</si>
  <si>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</si>
  <si>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</si>
  <si>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</si>
  <si>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</si>
  <si>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</si>
  <si>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</si>
  <si>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</si>
  <si>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</si>
  <si>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</si>
  <si>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</si>
  <si>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</si>
  <si>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</si>
  <si>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</si>
  <si>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</si>
  <si>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</si>
  <si>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</si>
  <si>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</si>
  <si>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</si>
  <si>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</si>
  <si>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</si>
  <si>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</si>
  <si>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</si>
  <si>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</si>
  <si>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</si>
  <si>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</si>
  <si>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</si>
  <si>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</si>
  <si>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</si>
  <si>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</si>
  <si>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</si>
  <si>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</si>
  <si>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</si>
  <si>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</si>
  <si>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</si>
  <si>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</si>
  <si>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</si>
  <si>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</si>
  <si>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</si>
  <si>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</si>
  <si>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</si>
  <si>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</si>
  <si>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</si>
  <si>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</si>
  <si>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</si>
  <si>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</si>
  <si>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</si>
  <si>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</si>
  <si>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</si>
  <si>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</si>
  <si>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</si>
  <si>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</si>
  <si>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</si>
  <si>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</si>
  <si>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</si>
  <si>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</si>
  <si>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</si>
  <si>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</si>
  <si>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</si>
  <si>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</si>
  <si>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</si>
  <si>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</si>
  <si>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</si>
  <si>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</si>
  <si>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</si>
  <si>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</si>
  <si>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</si>
  <si>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</si>
  <si>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</si>
  <si>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</si>
  <si>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</si>
  <si>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</si>
  <si>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</si>
  <si>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</si>
  <si>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</si>
  <si>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</si>
  <si>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</si>
  <si>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</si>
  <si>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</si>
  <si>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</si>
  <si>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</si>
  <si>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</si>
  <si>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</si>
  <si>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</si>
  <si>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</si>
  <si>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</si>
  <si>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</si>
  <si>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</si>
  <si>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</si>
  <si>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</si>
  <si>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</si>
  <si>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</si>
  <si>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</si>
  <si>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</si>
  <si>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</si>
  <si>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</si>
  <si>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</si>
  <si>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</si>
  <si>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</si>
  <si>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</si>
  <si>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</si>
  <si>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</si>
  <si>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</si>
  <si>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</si>
  <si>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</si>
  <si>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</si>
  <si>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</si>
  <si>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</si>
  <si>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</si>
  <si>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</si>
  <si>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</si>
  <si>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</si>
  <si>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</si>
  <si>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</si>
  <si>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</si>
  <si>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</si>
  <si>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</si>
  <si>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</si>
  <si>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</si>
  <si>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</si>
  <si>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</si>
  <si>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</si>
  <si>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</si>
  <si>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</si>
  <si>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</si>
  <si>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</si>
  <si>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</si>
  <si>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</si>
  <si>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</si>
  <si>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</si>
  <si>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</si>
  <si>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</si>
  <si>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</si>
  <si>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</si>
  <si>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</si>
  <si>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</si>
  <si>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</si>
  <si>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</si>
  <si>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</si>
  <si>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</si>
  <si>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</si>
  <si>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</si>
  <si>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</si>
  <si>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</si>
  <si>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</si>
  <si>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</si>
  <si>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</si>
  <si>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</si>
  <si>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</si>
  <si>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</si>
  <si>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</si>
  <si>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</si>
  <si>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</si>
  <si>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</si>
  <si>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</si>
  <si>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</si>
  <si>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</si>
  <si>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</si>
  <si>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</si>
  <si>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</si>
  <si>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</si>
  <si>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</si>
  <si>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</si>
  <si>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</si>
  <si>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</si>
  <si>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</si>
  <si>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</si>
  <si>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</si>
  <si>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</si>
  <si>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</si>
  <si>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</si>
  <si>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</si>
  <si>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</si>
  <si>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</si>
  <si>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</si>
  <si>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</si>
  <si>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</si>
  <si>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</si>
  <si>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</si>
  <si>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</si>
  <si>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</si>
  <si>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</si>
  <si>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</si>
  <si>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</si>
  <si>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</si>
  <si>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</si>
  <si>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</si>
  <si>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</si>
  <si>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</si>
  <si>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</si>
  <si>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</si>
  <si>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</si>
  <si>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</si>
  <si>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</si>
  <si>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</si>
  <si>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</si>
  <si>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</si>
  <si>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</si>
  <si>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</si>
  <si>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</si>
  <si>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</si>
  <si>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</si>
  <si>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</si>
  <si>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</si>
  <si>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</si>
  <si>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</si>
  <si>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</si>
  <si>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</si>
  <si>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</si>
  <si>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</si>
  <si>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</si>
  <si>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</si>
  <si>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</si>
  <si>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</si>
  <si>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</si>
  <si>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</si>
  <si>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</si>
  <si>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</si>
  <si>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</si>
  <si>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</si>
  <si>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</si>
  <si>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</si>
  <si>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</si>
  <si>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</si>
  <si>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</si>
  <si>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</si>
  <si>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</si>
  <si>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</si>
  <si>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</si>
  <si>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</si>
  <si>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</si>
  <si>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</si>
  <si>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</si>
  <si>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</si>
  <si>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</si>
  <si>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</si>
  <si>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</si>
  <si>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</si>
  <si>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</si>
  <si>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</si>
  <si>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</si>
  <si>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</si>
  <si>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</si>
  <si>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</si>
  <si>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</si>
  <si>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</si>
  <si>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</si>
  <si>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</si>
  <si>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</si>
  <si>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</si>
  <si>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</si>
  <si>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</si>
  <si>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</si>
  <si>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</si>
  <si>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</si>
  <si>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</si>
  <si>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</si>
  <si>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</si>
  <si>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</si>
  <si>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</si>
  <si>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</si>
  <si>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</si>
  <si>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</si>
  <si>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</si>
  <si>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</si>
  <si>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</si>
  <si>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</si>
  <si>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</si>
  <si>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</si>
  <si>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</si>
  <si>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</si>
  <si>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</si>
  <si>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</si>
  <si>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</si>
  <si>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</si>
  <si>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</si>
  <si>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</si>
  <si>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</si>
  <si>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</si>
  <si>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</si>
  <si>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</si>
  <si>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</si>
  <si>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</si>
  <si>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</si>
  <si>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</si>
  <si>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</si>
  <si>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</si>
  <si>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</si>
  <si>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</si>
  <si>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</si>
  <si>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</si>
  <si>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</si>
  <si>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</si>
  <si>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</si>
  <si>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</si>
  <si>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</si>
  <si>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</si>
  <si>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</si>
  <si>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</si>
  <si>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</si>
  <si>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</si>
  <si>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</si>
  <si>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</si>
  <si>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</si>
  <si>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</si>
  <si>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</si>
  <si>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</si>
  <si>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</si>
  <si>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</si>
  <si>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</si>
  <si>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</si>
  <si>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</si>
  <si>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</si>
  <si>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</si>
  <si>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</si>
  <si>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</si>
  <si>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</si>
  <si>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</si>
  <si>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</si>
  <si>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</si>
  <si>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</si>
  <si>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</si>
  <si>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</si>
  <si>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</si>
  <si>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</si>
  <si>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</si>
  <si>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</si>
  <si>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</si>
  <si>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</si>
  <si>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</si>
  <si>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</si>
  <si>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</si>
  <si>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</si>
  <si>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</si>
  <si>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</si>
  <si>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</si>
  <si>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</si>
  <si>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</si>
  <si>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</si>
  <si>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</si>
  <si>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</si>
  <si>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</si>
  <si>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</si>
  <si>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</si>
  <si>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</si>
  <si>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</si>
  <si>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</si>
  <si>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</si>
  <si>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</si>
  <si>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</si>
  <si>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</si>
  <si>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</si>
  <si>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</si>
  <si>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</si>
  <si>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</si>
  <si>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</si>
  <si>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</si>
  <si>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</si>
  <si>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</si>
  <si>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</si>
  <si>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</si>
  <si>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</si>
  <si>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</si>
  <si>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</si>
  <si>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</si>
  <si>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</si>
  <si>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</si>
  <si>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</si>
  <si>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</si>
  <si>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</si>
  <si>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</si>
  <si>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</si>
  <si>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</si>
  <si>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</si>
  <si>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</si>
  <si>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</si>
  <si>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</si>
  <si>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</si>
  <si>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</si>
  <si>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</si>
  <si>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</si>
  <si>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</si>
  <si>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</si>
  <si>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</si>
  <si>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</si>
  <si>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</si>
  <si>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</si>
  <si>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</si>
  <si>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</si>
  <si>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</si>
  <si>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</si>
  <si>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</si>
  <si>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</si>
  <si>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</si>
  <si>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</si>
  <si>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</si>
  <si>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</si>
  <si>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</si>
  <si>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</si>
  <si>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</si>
  <si>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</si>
  <si>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</si>
  <si>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</si>
  <si>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</si>
  <si>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</si>
  <si>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</si>
  <si>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</si>
  <si>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</si>
  <si>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</si>
  <si>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</si>
  <si>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</si>
  <si>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</si>
  <si>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</si>
  <si>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</si>
  <si>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</si>
  <si>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</si>
  <si>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</si>
  <si>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</si>
  <si>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</si>
  <si>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</si>
  <si>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</si>
  <si>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</si>
  <si>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</si>
  <si>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</si>
  <si>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</si>
  <si>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</si>
  <si>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</si>
  <si>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</si>
  <si>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</si>
  <si>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</si>
  <si>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</si>
  <si>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</si>
  <si>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</si>
  <si>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</si>
  <si>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</si>
  <si>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</si>
  <si>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</si>
  <si>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</si>
  <si>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</si>
  <si>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</si>
  <si>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</si>
  <si>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</si>
  <si>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</si>
  <si>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</si>
  <si>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</si>
  <si>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</si>
  <si>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</si>
  <si>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</si>
  <si>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</si>
  <si>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</si>
  <si>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</si>
  <si>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</si>
  <si>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</si>
  <si>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</si>
  <si>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</si>
  <si>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</si>
  <si>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</si>
  <si>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</si>
  <si>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</si>
  <si>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</si>
  <si>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</si>
  <si>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</si>
  <si>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</si>
  <si>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</si>
  <si>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</si>
  <si>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</si>
  <si>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</si>
  <si>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</si>
  <si>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</si>
  <si>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</si>
  <si>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</si>
  <si>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</si>
  <si>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</si>
  <si>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</si>
  <si>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</si>
  <si>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</si>
  <si>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</si>
  <si>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</si>
  <si>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</si>
  <si>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</si>
  <si>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</si>
  <si>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</si>
  <si>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</si>
  <si>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</si>
  <si>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</si>
  <si>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</si>
  <si>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</si>
  <si>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</si>
  <si>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</si>
  <si>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</si>
  <si>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</si>
  <si>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</si>
  <si>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</si>
  <si>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</si>
  <si>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</si>
  <si>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</si>
  <si>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</si>
  <si>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</si>
  <si>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</si>
  <si>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</si>
  <si>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</si>
  <si>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</si>
  <si>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</si>
  <si>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</si>
  <si>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</si>
  <si>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</si>
  <si>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</si>
  <si>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</si>
  <si>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</si>
  <si>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</si>
  <si>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</si>
  <si>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</si>
  <si>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</si>
  <si>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</si>
  <si>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</si>
  <si>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</si>
  <si>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</si>
  <si>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</si>
  <si>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</si>
  <si>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</si>
  <si>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</si>
  <si>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</si>
  <si>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</si>
  <si>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</si>
  <si>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</si>
  <si>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</si>
  <si>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</si>
  <si>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</si>
  <si>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</si>
  <si>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</si>
  <si>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</si>
  <si>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</si>
  <si>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</si>
  <si>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</si>
  <si>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</si>
  <si>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</si>
  <si>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</si>
  <si>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</si>
  <si>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</si>
  <si>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</si>
  <si>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</si>
  <si>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</si>
  <si>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</si>
  <si>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</si>
  <si>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</si>
  <si>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</si>
  <si>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</si>
  <si>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</si>
  <si>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</si>
  <si>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</si>
  <si>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</si>
  <si>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</si>
  <si>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</si>
  <si>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</si>
  <si>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</si>
  <si>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</si>
  <si>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</si>
  <si>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</si>
  <si>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</si>
  <si>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</si>
  <si>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</si>
  <si>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</si>
  <si>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</si>
  <si>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</si>
  <si>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</si>
  <si>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</si>
  <si>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</si>
  <si>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</si>
  <si>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</si>
  <si>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</si>
  <si>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</si>
  <si>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</si>
  <si>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</si>
  <si>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</si>
  <si>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</si>
  <si>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</si>
  <si>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</si>
  <si>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</si>
  <si>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</si>
  <si>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</si>
  <si>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</si>
  <si>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</si>
  <si>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</si>
  <si>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</si>
  <si>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</si>
  <si>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</si>
  <si>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</si>
  <si>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</si>
  <si>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</si>
  <si>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</si>
  <si>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</si>
  <si>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</si>
  <si>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</si>
  <si>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</si>
  <si>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</si>
  <si>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</si>
  <si>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</si>
  <si>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</si>
  <si>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</si>
  <si>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</si>
  <si>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</si>
  <si>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</si>
  <si>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</si>
  <si>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</si>
  <si>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</si>
  <si>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</si>
  <si>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</si>
  <si>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</si>
  <si>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</si>
  <si>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</si>
  <si>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</si>
  <si>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</si>
  <si>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</si>
  <si>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</si>
  <si>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</si>
  <si>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</si>
  <si>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</si>
  <si>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</si>
  <si>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</si>
  <si>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</si>
  <si>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</si>
  <si>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</si>
  <si>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</si>
  <si>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</si>
  <si>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</si>
  <si>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</si>
  <si>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</si>
  <si>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</si>
  <si>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</si>
  <si>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</si>
  <si>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</si>
  <si>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</si>
  <si>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</si>
  <si>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</si>
  <si>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</si>
  <si>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</si>
  <si>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</si>
  <si>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</si>
  <si>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</si>
  <si>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</si>
  <si>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</si>
  <si>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</si>
  <si>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</si>
  <si>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</si>
  <si>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</si>
  <si>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</si>
  <si>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</si>
  <si>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</si>
  <si>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</si>
  <si>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</si>
  <si>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</si>
  <si>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</si>
  <si>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</si>
  <si>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</si>
  <si>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</si>
  <si>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</si>
  <si>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</si>
  <si>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</si>
  <si>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</si>
  <si>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</si>
  <si>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</si>
  <si>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</si>
  <si>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</si>
  <si>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</si>
  <si>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</si>
  <si>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</si>
  <si>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</si>
  <si>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</si>
  <si>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</si>
  <si>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</si>
  <si>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</si>
  <si>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</si>
  <si>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</si>
  <si>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</si>
  <si>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</si>
  <si>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</si>
  <si>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</si>
  <si>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</si>
  <si>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</si>
  <si>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</si>
  <si>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</si>
  <si>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</si>
  <si>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</si>
  <si>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</si>
  <si>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</si>
  <si>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</si>
  <si>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</si>
  <si>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</si>
  <si>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</si>
  <si>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</si>
  <si>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</si>
  <si>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</si>
  <si>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</si>
  <si>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</si>
  <si>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</si>
  <si>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</si>
  <si>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</si>
  <si>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</si>
  <si>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</si>
  <si>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</si>
  <si>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</si>
  <si>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</si>
  <si>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</si>
  <si>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</si>
  <si>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</si>
  <si>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</si>
  <si>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</si>
  <si>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</si>
  <si>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</si>
  <si>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</si>
  <si>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</si>
  <si>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</si>
  <si>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</si>
  <si>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</si>
  <si>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</si>
  <si>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</si>
  <si>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</si>
  <si>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</si>
  <si>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</si>
  <si>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</si>
  <si>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</si>
  <si>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</si>
  <si>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</si>
  <si>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</si>
  <si>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</si>
  <si>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</si>
  <si>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</si>
  <si>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</si>
  <si>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</si>
  <si>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</si>
  <si>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</si>
  <si>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</si>
  <si>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</si>
  <si>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</si>
  <si>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</si>
  <si>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</si>
  <si>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</si>
  <si>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</si>
  <si>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</si>
  <si>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</si>
  <si>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</si>
  <si>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</si>
  <si>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</si>
  <si>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</si>
  <si>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</si>
  <si>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</si>
  <si>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</si>
  <si>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</si>
  <si>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</si>
  <si>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</si>
  <si>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</si>
  <si>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</si>
  <si>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</si>
  <si>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</si>
  <si>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</si>
  <si>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</si>
  <si>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</si>
  <si>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</si>
  <si>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</si>
  <si>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</si>
  <si>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</si>
  <si>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</si>
  <si>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</si>
  <si>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</si>
  <si>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</si>
  <si>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</si>
  <si>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</si>
  <si>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</si>
  <si>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</si>
  <si>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</si>
  <si>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</si>
  <si>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</si>
  <si>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</si>
  <si>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</si>
  <si>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</si>
  <si>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</si>
  <si>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</si>
  <si>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</si>
  <si>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</si>
  <si>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</si>
  <si>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</si>
  <si>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</si>
  <si>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</si>
  <si>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</si>
  <si>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</si>
  <si>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</si>
  <si>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</si>
  <si>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</si>
  <si>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</si>
  <si>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</si>
  <si>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</si>
  <si>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</si>
  <si>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</si>
  <si>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</si>
  <si>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</si>
  <si>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</si>
  <si>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</si>
  <si>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</si>
  <si>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</si>
  <si>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</si>
  <si>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</si>
  <si>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</si>
  <si>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</si>
  <si>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</si>
  <si>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</si>
  <si>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</si>
  <si>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</si>
  <si>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</si>
  <si>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</si>
  <si>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</si>
  <si>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</si>
  <si>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</si>
  <si>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</si>
  <si>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</si>
  <si>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</si>
  <si>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</si>
  <si>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</si>
  <si>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</si>
  <si>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</si>
  <si>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</si>
  <si>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</si>
  <si>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</si>
  <si>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</si>
  <si>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</si>
  <si>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</si>
  <si>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</si>
  <si>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</si>
  <si>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</si>
  <si>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</si>
  <si>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</si>
  <si>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</si>
  <si>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</si>
  <si>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</si>
  <si>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</si>
  <si>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</si>
  <si>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</si>
  <si>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</si>
  <si>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</si>
  <si>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</si>
  <si>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</si>
  <si>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</si>
  <si>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</si>
  <si>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</si>
  <si>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</si>
  <si>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</si>
  <si>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</si>
  <si>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</si>
  <si>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</si>
  <si>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</si>
  <si>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</si>
  <si>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</si>
  <si>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</si>
  <si>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</si>
  <si>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</si>
  <si>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</si>
  <si>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</si>
  <si>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</si>
  <si>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</si>
  <si>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</si>
  <si>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</si>
  <si>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</si>
  <si>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</si>
  <si>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</si>
  <si>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</si>
  <si>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</si>
  <si>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</si>
  <si>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</si>
  <si>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</si>
  <si>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</si>
  <si>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</si>
  <si>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</si>
  <si>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</si>
  <si>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</si>
  <si>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</si>
  <si>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</si>
  <si>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</si>
  <si>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</si>
  <si>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</si>
  <si>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</si>
  <si>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</si>
  <si>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</si>
  <si>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</si>
  <si>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</si>
  <si>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</si>
  <si>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</si>
  <si>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</si>
  <si>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</si>
  <si>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</si>
  <si>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</si>
  <si>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</si>
  <si>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</si>
  <si>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</si>
  <si>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</si>
  <si>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</si>
  <si>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</si>
  <si>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</si>
  <si>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</si>
  <si>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</si>
  <si>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</si>
  <si>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</si>
  <si>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</si>
  <si>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</si>
  <si>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</si>
  <si>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</si>
  <si>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</si>
  <si>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</si>
  <si>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</si>
  <si>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</si>
  <si>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</si>
  <si>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</si>
  <si>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</si>
  <si>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</si>
  <si>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</si>
  <si>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</si>
  <si>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</si>
  <si>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</si>
  <si>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</si>
  <si>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</si>
  <si>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</si>
  <si>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</si>
  <si>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</si>
  <si>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</si>
  <si>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</si>
  <si>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</si>
  <si>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</si>
  <si>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</si>
  <si>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</si>
  <si>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</si>
  <si>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</si>
  <si>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</si>
  <si>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</si>
  <si>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</si>
  <si>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</si>
  <si>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</si>
  <si>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</si>
  <si>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</si>
  <si>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</si>
  <si>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</si>
  <si>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</si>
  <si>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</si>
  <si>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</si>
  <si>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</si>
  <si>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</si>
  <si>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</si>
  <si>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</si>
  <si>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</si>
  <si>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</si>
  <si>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</si>
  <si>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</si>
  <si>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</si>
  <si>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</si>
  <si>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</si>
  <si>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</si>
  <si>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</si>
  <si>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</si>
  <si>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</si>
  <si>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</si>
  <si>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</si>
  <si>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</si>
  <si>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</si>
  <si>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</si>
  <si>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</si>
  <si>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</si>
  <si>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</si>
  <si>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</si>
  <si>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</si>
  <si>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</si>
  <si>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</si>
  <si>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</si>
  <si>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</si>
  <si>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</si>
  <si>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</si>
  <si>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</si>
  <si>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</si>
  <si>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</si>
  <si>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</si>
  <si>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</si>
  <si>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</si>
  <si>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</si>
  <si>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</si>
  <si>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</si>
  <si>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</si>
  <si>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</si>
  <si>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</si>
  <si>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</si>
  <si>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</si>
  <si>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</si>
  <si>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</si>
  <si>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</si>
  <si>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</si>
  <si>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</si>
  <si>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</si>
  <si>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</si>
  <si>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</si>
  <si>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</si>
  <si>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</si>
  <si>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</si>
  <si>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</si>
  <si>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</si>
  <si>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</si>
  <si>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</si>
  <si>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</si>
  <si>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</si>
  <si>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</si>
  <si>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</si>
  <si>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</si>
  <si>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</si>
  <si>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</si>
  <si>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</si>
  <si>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</si>
  <si>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</si>
  <si>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</si>
  <si>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</si>
  <si>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</si>
  <si>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</si>
  <si>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</si>
  <si>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</si>
  <si>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</si>
  <si>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</si>
  <si>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</si>
  <si>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</si>
  <si>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</si>
  <si>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</si>
  <si>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</si>
  <si>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</si>
  <si>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</si>
  <si>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</si>
  <si>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</si>
  <si>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</si>
  <si>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</si>
  <si>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</si>
  <si>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</si>
  <si>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</si>
  <si>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</si>
  <si>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</si>
  <si>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</si>
  <si>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</si>
  <si>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</si>
  <si>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</si>
  <si>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</si>
  <si>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</si>
  <si>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</si>
  <si>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</si>
  <si>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</si>
  <si>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</si>
  <si>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</si>
  <si>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</si>
  <si>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</si>
  <si>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</si>
  <si>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</si>
  <si>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</si>
  <si>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</si>
  <si>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</si>
  <si>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</si>
  <si>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</si>
  <si>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</si>
  <si>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</si>
  <si>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</si>
  <si>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</si>
  <si>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</si>
  <si>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</si>
  <si>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</si>
  <si>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</si>
  <si>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</si>
  <si>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</si>
  <si>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</si>
  <si>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</si>
  <si>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</si>
  <si>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</si>
  <si>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</si>
  <si>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</si>
  <si>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</si>
  <si>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</si>
  <si>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</si>
  <si>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</si>
  <si>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</si>
  <si>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</si>
  <si>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</si>
  <si>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</si>
  <si>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</si>
  <si>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</si>
  <si>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</si>
  <si>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</si>
  <si>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</si>
  <si>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</si>
  <si>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</si>
  <si>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</si>
  <si>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</si>
  <si>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</si>
  <si>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</si>
  <si>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</si>
  <si>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</si>
  <si>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</si>
  <si>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</si>
  <si>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</si>
  <si>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</si>
  <si>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</si>
  <si>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</si>
  <si>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</si>
  <si>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</si>
  <si>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</si>
  <si>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</si>
  <si>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</si>
  <si>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</si>
  <si>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</si>
  <si>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</si>
  <si>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</si>
  <si>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</si>
  <si>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</si>
  <si>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</si>
  <si>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</si>
  <si>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</si>
  <si>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</si>
  <si>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</si>
  <si>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</si>
  <si>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</si>
  <si>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</si>
  <si>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</si>
  <si>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</si>
  <si>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</si>
  <si>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</si>
  <si>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</si>
  <si>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</si>
  <si>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</si>
  <si>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</si>
  <si>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</si>
  <si>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</si>
  <si>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</si>
  <si>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</si>
  <si>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</si>
  <si>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</si>
  <si>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</si>
  <si>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</si>
  <si>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</si>
  <si>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</si>
  <si>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</si>
  <si>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</si>
  <si>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</si>
  <si>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</si>
  <si>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</si>
  <si>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</si>
  <si>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</si>
  <si>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</si>
  <si>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</si>
  <si>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</si>
  <si>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</si>
  <si>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</si>
  <si>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</si>
  <si>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</si>
  <si>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</si>
  <si>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</si>
  <si>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</si>
  <si>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</si>
  <si>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</si>
  <si>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</si>
  <si>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</si>
  <si>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</si>
  <si>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</si>
  <si>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</si>
  <si>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</si>
  <si>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</si>
  <si>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</si>
  <si>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</si>
  <si>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</si>
  <si>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</si>
  <si>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</si>
  <si>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</si>
  <si>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</si>
  <si>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</si>
  <si>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</si>
  <si>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</si>
  <si>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</si>
  <si>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</si>
  <si>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</si>
  <si>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</si>
  <si>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</si>
  <si>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</si>
  <si>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</si>
  <si>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</si>
  <si>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</si>
  <si>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</si>
  <si>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</si>
  <si>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</si>
  <si>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</si>
  <si>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</si>
  <si>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</si>
  <si>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</si>
  <si>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</si>
  <si>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</si>
  <si>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</si>
  <si>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</si>
  <si>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</si>
  <si>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</si>
  <si>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</si>
  <si>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</si>
  <si>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</si>
  <si>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</si>
  <si>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</si>
  <si>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</si>
  <si>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</si>
  <si>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</si>
  <si>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</si>
  <si>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</si>
  <si>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</si>
  <si>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</si>
  <si>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</si>
  <si>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</si>
  <si>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</si>
  <si>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</si>
  <si>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</si>
  <si>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</si>
  <si>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</si>
  <si>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</si>
  <si>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</si>
  <si>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</si>
  <si>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</si>
  <si>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</si>
  <si>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</si>
  <si>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</si>
  <si>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</si>
  <si>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</si>
  <si>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</si>
  <si>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</si>
  <si>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</si>
  <si>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</si>
  <si>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</si>
  <si>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</si>
  <si>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</si>
  <si>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</si>
  <si>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</si>
  <si>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</si>
  <si>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</si>
  <si>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</si>
  <si>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</si>
  <si>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</si>
  <si>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</si>
  <si>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</si>
  <si>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</si>
  <si>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</si>
  <si>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</si>
  <si>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</si>
  <si>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</si>
  <si>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</si>
  <si>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</si>
  <si>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</si>
  <si>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</si>
  <si>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</si>
  <si>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</si>
  <si>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</si>
  <si>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</si>
  <si>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</si>
  <si>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</si>
  <si>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</si>
  <si>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</si>
  <si>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</si>
  <si>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</si>
  <si>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</si>
  <si>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</si>
  <si>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</si>
  <si>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</si>
  <si>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</si>
  <si>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</si>
  <si>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</si>
  <si>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</si>
  <si>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</si>
  <si>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</si>
  <si>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</si>
  <si>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</si>
  <si>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</si>
  <si>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</si>
  <si>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</si>
  <si>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</si>
  <si>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</si>
  <si>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</si>
  <si>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</si>
  <si>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</si>
  <si>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</si>
  <si>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</si>
  <si>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</si>
  <si>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</si>
  <si>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</si>
  <si>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</si>
  <si>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</si>
  <si>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</si>
  <si>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</si>
  <si>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</si>
  <si>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</si>
  <si>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</si>
  <si>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</si>
  <si>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</si>
  <si>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</si>
  <si>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</si>
  <si>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</si>
  <si>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</si>
  <si>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</si>
  <si>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</si>
  <si>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</si>
  <si>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</si>
  <si>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</si>
  <si>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</si>
  <si>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</si>
  <si>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</si>
  <si>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</si>
  <si>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</si>
  <si>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</si>
  <si>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</si>
  <si>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</si>
  <si>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</si>
  <si>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</si>
  <si>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</si>
  <si>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</si>
  <si>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</si>
  <si>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</si>
  <si>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</si>
  <si>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</si>
  <si>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</si>
  <si>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</si>
  <si>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</si>
  <si>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</si>
  <si>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</si>
  <si>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</si>
  <si>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</si>
  <si>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</si>
  <si>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</si>
  <si>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</si>
  <si>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</si>
  <si>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</si>
  <si>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</si>
  <si>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</si>
  <si>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</si>
  <si>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</si>
  <si>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</si>
  <si>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</si>
  <si>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</si>
  <si>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</si>
  <si>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</si>
  <si>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</si>
  <si>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</si>
  <si>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</si>
  <si>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</si>
  <si>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</si>
  <si>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</si>
  <si>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</si>
  <si>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</si>
  <si>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</si>
  <si>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</si>
  <si>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</si>
  <si>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</si>
  <si>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</si>
  <si>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</si>
  <si>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</si>
  <si>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</si>
  <si>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</si>
  <si>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</si>
  <si>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</si>
  <si>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</si>
  <si>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</si>
  <si>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</si>
  <si>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</si>
  <si>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</si>
  <si>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</si>
  <si>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</si>
  <si>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</si>
  <si>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</si>
  <si>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</si>
  <si>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</si>
  <si>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</si>
  <si>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</si>
  <si>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</si>
  <si>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</si>
  <si>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</si>
  <si>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</si>
  <si>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</si>
  <si>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</si>
  <si>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</si>
  <si>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</si>
  <si>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</si>
  <si>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</si>
  <si>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</si>
  <si>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</si>
  <si>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</si>
  <si>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</si>
  <si>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</si>
  <si>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</si>
  <si>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</si>
  <si>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</si>
  <si>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</si>
  <si>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</si>
  <si>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</si>
  <si>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</si>
  <si>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</si>
  <si>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</si>
  <si>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</si>
  <si>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</si>
  <si>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</si>
  <si>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</si>
  <si>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</si>
  <si>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</si>
  <si>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</si>
  <si>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</si>
  <si>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</si>
  <si>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</si>
  <si>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</si>
  <si>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</si>
  <si>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</si>
  <si>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</si>
  <si>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</si>
  <si>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</si>
  <si>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</si>
  <si>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</si>
  <si>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</si>
  <si>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</si>
  <si>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</si>
  <si>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</si>
  <si>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</si>
  <si>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</si>
  <si>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</si>
  <si>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</si>
  <si>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</si>
  <si>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</si>
  <si>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</si>
  <si>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</si>
  <si>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</si>
  <si>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</si>
  <si>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</si>
  <si>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</si>
  <si>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</si>
  <si>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</si>
  <si>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</si>
  <si>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</si>
  <si>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</si>
  <si>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</si>
  <si>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</si>
  <si>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</si>
  <si>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</si>
  <si>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</si>
  <si>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</si>
  <si>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</si>
  <si>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</si>
  <si>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</si>
  <si>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</si>
  <si>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</si>
  <si>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</si>
  <si>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</si>
  <si>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</si>
  <si>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</si>
  <si>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</si>
  <si>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</si>
  <si>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</si>
  <si>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</si>
  <si>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</si>
  <si>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</si>
  <si>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</si>
  <si>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</si>
  <si>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</si>
  <si>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</si>
  <si>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</si>
  <si>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</si>
  <si>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</si>
  <si>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</si>
  <si>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</si>
  <si>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</si>
  <si>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</si>
  <si>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</si>
  <si>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</si>
  <si>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</si>
  <si>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</si>
  <si>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</si>
  <si>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</si>
  <si>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</si>
  <si>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</si>
  <si>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</si>
  <si>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</si>
  <si>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</si>
  <si>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</si>
  <si>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</si>
  <si>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</si>
  <si>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</si>
  <si>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</si>
  <si>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</si>
  <si>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</si>
  <si>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</si>
  <si>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</si>
  <si>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</si>
  <si>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</si>
  <si>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</si>
  <si>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</si>
  <si>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</si>
  <si>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</si>
  <si>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</si>
  <si>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</si>
  <si>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</si>
  <si>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</si>
  <si>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</si>
  <si>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</si>
  <si>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</si>
  <si>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</si>
  <si>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</si>
  <si>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</si>
  <si>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</si>
  <si>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</si>
  <si>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</si>
  <si>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</si>
  <si>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</si>
  <si>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</si>
  <si>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</si>
  <si>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</si>
  <si>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</si>
  <si>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</si>
  <si>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</si>
  <si>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</si>
  <si>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</si>
  <si>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</si>
  <si>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</si>
  <si>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</si>
  <si>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</si>
  <si>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</si>
  <si>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</si>
  <si>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</si>
  <si>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</si>
  <si>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</si>
  <si>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</si>
  <si>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</si>
  <si>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</si>
  <si>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</si>
  <si>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</si>
  <si>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</si>
  <si>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</si>
  <si>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</si>
  <si>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</si>
  <si>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</si>
  <si>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</si>
  <si>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</si>
  <si>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</si>
  <si>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</si>
  <si>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</si>
  <si>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</si>
  <si>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</si>
  <si>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</si>
  <si>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</si>
  <si>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</si>
  <si>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</si>
  <si>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</si>
  <si>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</si>
  <si>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</si>
  <si>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</si>
  <si>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</si>
  <si>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</si>
  <si>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</si>
  <si>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</si>
  <si>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</si>
  <si>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</si>
  <si>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</si>
  <si>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</si>
  <si>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</si>
  <si>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</si>
  <si>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</si>
  <si>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</si>
  <si>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</si>
  <si>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</si>
  <si>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</si>
  <si>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</si>
  <si>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</si>
  <si>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</si>
  <si>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</si>
  <si>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</si>
  <si>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</si>
  <si>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</si>
  <si>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</si>
  <si>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</si>
  <si>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</si>
  <si>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</si>
  <si>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</si>
  <si>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</si>
  <si>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</si>
  <si>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</si>
  <si>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</si>
  <si>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</si>
  <si>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</si>
  <si>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</si>
  <si>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</si>
  <si>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</si>
  <si>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</si>
  <si>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</si>
  <si>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</si>
  <si>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</si>
  <si>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</si>
  <si>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</si>
  <si>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</si>
  <si>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</si>
  <si>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</si>
  <si>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</si>
  <si>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</si>
  <si>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</si>
  <si>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</si>
  <si>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</si>
  <si>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</si>
  <si>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</si>
  <si>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</si>
  <si>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</si>
  <si>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</si>
  <si>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</si>
  <si>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</si>
  <si>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</si>
  <si>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</si>
  <si>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</si>
  <si>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</si>
  <si>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</si>
  <si>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</si>
  <si>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</si>
  <si>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</si>
  <si>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</si>
  <si>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</si>
  <si>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</si>
  <si>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</si>
  <si>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</si>
  <si>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</si>
  <si>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</si>
  <si>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</si>
  <si>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</si>
  <si>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</si>
  <si>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</si>
  <si>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</si>
  <si>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</si>
  <si>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</si>
  <si>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</si>
  <si>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</si>
  <si>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</si>
  <si>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</si>
  <si>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</si>
  <si>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</si>
  <si>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</si>
  <si>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</si>
  <si>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</si>
  <si>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</si>
  <si>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</si>
  <si>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</si>
  <si>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</si>
  <si>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</si>
  <si>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</si>
  <si>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</si>
  <si>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</si>
  <si>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</si>
  <si>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</si>
  <si>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</si>
  <si>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</si>
  <si>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</si>
  <si>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</si>
  <si>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</si>
  <si>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</si>
  <si>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</si>
  <si>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</si>
  <si>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</si>
  <si>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</si>
  <si>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</si>
  <si>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</si>
  <si>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</si>
  <si>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</si>
  <si>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</si>
  <si>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</si>
  <si>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</si>
  <si>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</si>
  <si>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</si>
  <si>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</si>
  <si>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</si>
  <si>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</si>
  <si>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</si>
  <si>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</si>
  <si>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</si>
  <si>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</si>
  <si>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</si>
  <si>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</si>
  <si>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</si>
  <si>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</si>
  <si>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</si>
  <si>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</si>
  <si>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</si>
  <si>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</si>
  <si>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</si>
  <si>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</si>
  <si>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</si>
  <si>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</si>
  <si>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</si>
  <si>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</si>
  <si>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</si>
  <si>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</si>
  <si>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</si>
  <si>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</si>
  <si>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</si>
  <si>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</si>
  <si>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</si>
  <si>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</si>
  <si>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</si>
  <si>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</si>
  <si>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</si>
  <si>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</si>
  <si>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</si>
  <si>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</si>
  <si>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</si>
  <si>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</si>
  <si>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</si>
  <si>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</si>
  <si>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</si>
  <si>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</si>
  <si>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</si>
  <si>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</si>
  <si>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</si>
  <si>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</si>
  <si>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</si>
  <si>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</si>
  <si>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</si>
  <si>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</si>
  <si>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</si>
  <si>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</si>
  <si>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</si>
  <si>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</si>
  <si>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</si>
  <si>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</si>
  <si>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</si>
  <si>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</si>
  <si>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</si>
  <si>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</si>
  <si>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</si>
  <si>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</si>
  <si>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</si>
  <si>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</si>
  <si>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</si>
  <si>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</si>
  <si>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</si>
  <si>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</si>
  <si>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</si>
  <si>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</si>
  <si>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</si>
  <si>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</si>
  <si>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</si>
  <si>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</si>
  <si>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</si>
  <si>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</si>
  <si>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</si>
  <si>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</si>
  <si>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</si>
  <si>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</si>
  <si>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</si>
  <si>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</si>
  <si>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</si>
  <si>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</si>
  <si>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</si>
  <si>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</si>
  <si>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</si>
  <si>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</si>
  <si>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</si>
  <si>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</si>
  <si>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</si>
  <si>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</si>
  <si>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</si>
  <si>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</si>
  <si>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</si>
  <si>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</si>
  <si>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</si>
  <si>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</si>
  <si>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</si>
  <si>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</si>
  <si>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</si>
  <si>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</si>
  <si>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</si>
  <si>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</si>
  <si>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</si>
  <si>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</si>
  <si>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</si>
  <si>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</si>
  <si>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</si>
  <si>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</si>
  <si>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</si>
  <si>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</si>
  <si>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</si>
  <si>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</si>
  <si>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</si>
  <si>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</si>
  <si>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</si>
  <si>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</si>
  <si>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</si>
  <si>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</si>
  <si>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</si>
  <si>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</si>
  <si>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</si>
  <si>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</si>
  <si>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</si>
  <si>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</si>
  <si>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</si>
  <si>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</si>
  <si>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</si>
  <si>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</si>
  <si>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</si>
  <si>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</si>
  <si>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</si>
  <si>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</si>
  <si>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</si>
  <si>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</si>
  <si>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</si>
  <si>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</si>
  <si>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</si>
  <si>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</si>
  <si>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</si>
  <si>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</si>
  <si>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</si>
  <si>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</si>
  <si>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</si>
  <si>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</si>
  <si>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</si>
  <si>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</si>
  <si>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</si>
  <si>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</si>
  <si>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</si>
  <si>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</si>
  <si>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</si>
  <si>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</si>
  <si>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</si>
  <si>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</si>
  <si>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</si>
  <si>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</si>
  <si>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</si>
  <si>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</si>
  <si>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</si>
  <si>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</si>
  <si>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</si>
  <si>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</si>
  <si>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</si>
  <si>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</si>
  <si>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</si>
  <si>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</si>
  <si>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</si>
  <si>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</si>
  <si>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</si>
  <si>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</si>
  <si>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</si>
  <si>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</si>
  <si>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</si>
  <si>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</si>
  <si>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</si>
  <si>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</si>
  <si>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</si>
  <si>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</si>
  <si>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</si>
  <si>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</si>
  <si>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</si>
  <si>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</si>
  <si>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</si>
  <si>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</si>
  <si>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</si>
  <si>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</si>
  <si>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</si>
  <si>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</si>
  <si>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</si>
  <si>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</si>
  <si>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</si>
  <si>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</si>
  <si>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</si>
  <si>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</si>
  <si>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</si>
  <si>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</si>
  <si>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</si>
  <si>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</si>
  <si>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</si>
  <si>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</si>
  <si>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</si>
  <si>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</si>
  <si>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</si>
  <si>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</si>
  <si>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</si>
  <si>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</si>
  <si>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</si>
  <si>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</si>
  <si>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</si>
  <si>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</si>
  <si>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</si>
  <si>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</si>
  <si>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</si>
  <si>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</si>
  <si>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</si>
  <si>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</si>
  <si>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</si>
  <si>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</si>
  <si>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</si>
  <si>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</si>
  <si>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</si>
  <si>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</si>
  <si>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</si>
  <si>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</si>
  <si>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</si>
  <si>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</si>
  <si>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</si>
  <si>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</si>
  <si>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</si>
  <si>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</si>
  <si>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</si>
  <si>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</si>
  <si>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</si>
  <si>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</si>
  <si>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</si>
  <si>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</si>
  <si>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</si>
  <si>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</si>
  <si>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</si>
  <si>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</si>
  <si>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</si>
  <si>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</si>
  <si>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</si>
  <si>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</si>
  <si>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</si>
  <si>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</si>
  <si>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</si>
  <si>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</si>
  <si>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</si>
  <si>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</si>
  <si>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</si>
  <si>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</si>
  <si>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</si>
  <si>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</si>
  <si>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</si>
  <si>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</si>
  <si>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</si>
  <si>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</si>
  <si>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</si>
  <si>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</si>
  <si>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</si>
  <si>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</si>
  <si>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</si>
  <si>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</si>
  <si>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</si>
  <si>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</si>
  <si>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</si>
  <si>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</si>
  <si>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</si>
  <si>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</si>
  <si>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</si>
  <si>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</si>
  <si>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</si>
  <si>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</si>
  <si>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</si>
  <si>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</si>
  <si>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</si>
  <si>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</si>
  <si>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</si>
  <si>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</si>
  <si>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</si>
  <si>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</si>
  <si>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</si>
  <si>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</si>
  <si>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</si>
  <si>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</si>
  <si>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</si>
  <si>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</si>
  <si>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</si>
  <si>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</si>
  <si>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</si>
  <si>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</si>
  <si>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</si>
  <si>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</si>
  <si>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</si>
  <si>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</si>
  <si>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</si>
  <si>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</si>
  <si>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</si>
  <si>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</si>
  <si>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</si>
  <si>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</si>
  <si>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</si>
  <si>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</si>
  <si>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</si>
  <si>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</si>
  <si>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</si>
  <si>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</si>
  <si>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</si>
  <si>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</si>
  <si>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</si>
  <si>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</si>
  <si>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</si>
  <si>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</si>
  <si>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</si>
  <si>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</si>
  <si>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</si>
  <si>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</si>
  <si>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</si>
  <si>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</si>
  <si>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</si>
  <si>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</si>
  <si>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</si>
  <si>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</si>
  <si>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</si>
  <si>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</si>
  <si>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</si>
  <si>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</si>
  <si>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</si>
  <si>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</si>
  <si>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</si>
  <si>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</si>
  <si>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</si>
  <si>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</si>
  <si>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</si>
  <si>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</si>
  <si>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</si>
  <si>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</si>
  <si>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</si>
  <si>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</si>
  <si>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</si>
  <si>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</si>
  <si>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</si>
  <si>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</si>
  <si>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</si>
  <si>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</si>
  <si>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</si>
  <si>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</si>
  <si>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</si>
  <si>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</si>
  <si>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</si>
  <si>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</si>
  <si>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</si>
  <si>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</si>
  <si>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</si>
  <si>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</si>
  <si>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</si>
  <si>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</si>
  <si>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</si>
  <si>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</si>
  <si>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</si>
  <si>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</si>
  <si>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</si>
  <si>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</si>
  <si>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</si>
  <si>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</si>
  <si>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</si>
  <si>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</si>
  <si>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</si>
  <si>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</si>
  <si>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</si>
  <si>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</si>
  <si>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</si>
  <si>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</si>
  <si>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</si>
  <si>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</si>
  <si>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</si>
  <si>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</si>
  <si>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</si>
  <si>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</si>
  <si>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</si>
  <si>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</si>
  <si>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</si>
  <si>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</si>
  <si>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</si>
  <si>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</si>
  <si>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</si>
  <si>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</si>
  <si>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</si>
  <si>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</si>
  <si>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</si>
  <si>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</si>
  <si>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</si>
  <si>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</si>
  <si>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</si>
  <si>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</si>
  <si>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</si>
  <si>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</si>
  <si>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</si>
  <si>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</si>
  <si>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</si>
  <si>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</si>
  <si>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</si>
  <si>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</si>
  <si>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</si>
  <si>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</si>
  <si>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</si>
  <si>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</si>
  <si>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</si>
  <si>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</si>
  <si>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</si>
  <si>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</si>
  <si>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</si>
  <si>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</si>
  <si>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</si>
  <si>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</si>
  <si>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</si>
  <si>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</si>
  <si>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</si>
  <si>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</si>
  <si>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</si>
  <si>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</si>
  <si>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</si>
  <si>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</si>
  <si>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</si>
  <si>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</si>
  <si>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</si>
  <si>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</si>
  <si>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</si>
  <si>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</si>
  <si>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</si>
  <si>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</si>
  <si>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</si>
  <si>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</si>
  <si>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</si>
  <si>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</si>
  <si>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</si>
  <si>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</si>
  <si>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</si>
  <si>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</si>
  <si>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</si>
  <si>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</si>
  <si>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</si>
  <si>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</si>
  <si>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</si>
  <si>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</si>
  <si>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</si>
  <si>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</si>
  <si>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</si>
  <si>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</si>
  <si>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</si>
  <si>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</si>
  <si>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</si>
  <si>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</si>
  <si>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</si>
  <si>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</si>
  <si>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</si>
  <si>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</si>
  <si>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</si>
  <si>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</si>
  <si>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</si>
  <si>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</si>
  <si>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</si>
  <si>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</si>
  <si>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</si>
  <si>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</si>
  <si>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</si>
  <si>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</si>
  <si>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</si>
  <si>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</si>
  <si>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</si>
  <si>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</si>
  <si>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</si>
  <si>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</si>
  <si>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</si>
  <si>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</si>
  <si>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</si>
  <si>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</si>
  <si>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</si>
  <si>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</si>
  <si>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</si>
  <si>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</si>
  <si>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</si>
  <si>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</si>
  <si>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</si>
  <si>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</si>
  <si>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</si>
  <si>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</si>
  <si>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</si>
  <si>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</si>
  <si>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</si>
  <si>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</si>
  <si>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</si>
  <si>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</si>
  <si>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</si>
  <si>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</si>
  <si>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</si>
  <si>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</si>
  <si>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</si>
  <si>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</si>
  <si>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</si>
  <si>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</si>
  <si>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</si>
  <si>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</si>
  <si>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</si>
  <si>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</si>
  <si>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</si>
  <si>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</si>
  <si>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</si>
  <si>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</si>
  <si>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</si>
  <si>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</si>
  <si>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</si>
  <si>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</si>
  <si>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</si>
  <si>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</si>
  <si>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</si>
  <si>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</si>
  <si>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</si>
  <si>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</si>
  <si>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</si>
  <si>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</si>
  <si>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</si>
  <si>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</si>
  <si>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</si>
  <si>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</si>
  <si>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</si>
  <si>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</si>
  <si>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</si>
  <si>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</si>
  <si>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</si>
  <si>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</si>
  <si>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</si>
  <si>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</si>
  <si>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</si>
  <si>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</si>
  <si>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</si>
  <si>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</si>
  <si>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</si>
  <si>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</si>
  <si>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</si>
  <si>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</si>
  <si>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</si>
  <si>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</si>
  <si>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</si>
  <si>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</si>
  <si>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</si>
  <si>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</si>
  <si>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</si>
  <si>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</si>
  <si>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</si>
  <si>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</si>
  <si>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</si>
  <si>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</si>
  <si>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</si>
  <si>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</si>
  <si>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</si>
  <si>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</si>
  <si>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</si>
  <si>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</si>
  <si>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</si>
  <si>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</si>
  <si>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</si>
  <si>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</si>
  <si>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</si>
  <si>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</si>
  <si>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</si>
  <si>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</si>
  <si>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</si>
  <si>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</si>
  <si>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</si>
  <si>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</si>
  <si>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</si>
  <si>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</si>
  <si>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</si>
  <si>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</si>
  <si>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</si>
  <si>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</si>
  <si>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</si>
  <si>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</si>
  <si>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</si>
  <si>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</si>
  <si>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</si>
  <si>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</si>
  <si>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</si>
  <si>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</si>
  <si>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</si>
  <si>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</si>
  <si>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</si>
  <si>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</si>
  <si>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</si>
  <si>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</si>
  <si>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</si>
  <si>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</si>
  <si>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</si>
  <si>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</si>
  <si>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</si>
  <si>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</si>
  <si>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</si>
  <si>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</si>
  <si>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</si>
  <si>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</si>
  <si>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</si>
  <si>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</si>
  <si>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</si>
  <si>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</si>
  <si>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</si>
  <si>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</si>
  <si>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</si>
  <si>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</si>
  <si>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</si>
  <si>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</si>
  <si>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</si>
  <si>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</si>
  <si>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</si>
  <si>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</si>
  <si>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</si>
  <si>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</si>
  <si>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</si>
  <si>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</si>
  <si>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</si>
  <si>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</si>
  <si>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</si>
  <si>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</si>
  <si>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</si>
  <si>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</si>
  <si>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</si>
  <si>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</si>
  <si>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</si>
  <si>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</si>
  <si>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</si>
  <si>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</si>
  <si>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</si>
  <si>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</si>
  <si>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</si>
  <si>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</si>
  <si>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</si>
  <si>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</si>
  <si>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</si>
  <si>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</si>
  <si>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</si>
  <si>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</si>
  <si>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</si>
  <si>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</si>
  <si>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</si>
  <si>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</si>
  <si>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</si>
  <si>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</si>
  <si>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</si>
  <si>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</si>
  <si>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</si>
  <si>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</si>
  <si>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</si>
  <si>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</si>
  <si>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</si>
  <si>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</si>
  <si>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</si>
  <si>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</si>
  <si>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</si>
  <si>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</si>
  <si>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</si>
  <si>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</si>
  <si>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</si>
  <si>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</si>
  <si>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</si>
  <si>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</si>
  <si>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</si>
  <si>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</si>
  <si>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</si>
  <si>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</si>
  <si>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</si>
  <si>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</si>
  <si>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</si>
  <si>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</si>
  <si>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</si>
  <si>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</si>
  <si>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</si>
  <si>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</si>
  <si>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</si>
  <si>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</si>
  <si>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</si>
  <si>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</si>
  <si>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</si>
  <si>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</si>
  <si>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</si>
  <si>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</si>
  <si>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</si>
  <si>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</si>
  <si>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</si>
  <si>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</si>
  <si>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</si>
  <si>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</si>
  <si>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</si>
  <si>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</si>
  <si>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</si>
  <si>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</si>
  <si>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</si>
  <si>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</si>
  <si>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</si>
  <si>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</si>
  <si>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</si>
  <si>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</si>
  <si>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</si>
  <si>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</si>
  <si>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</si>
  <si>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</si>
  <si>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</si>
  <si>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</si>
  <si>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</si>
  <si>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</si>
  <si>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</si>
  <si>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</si>
  <si>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</si>
  <si>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</si>
  <si>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</si>
  <si>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</si>
  <si>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</si>
  <si>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</si>
  <si>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</si>
  <si>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</si>
  <si>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</si>
  <si>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</si>
  <si>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</si>
  <si>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</si>
  <si>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</si>
  <si>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</si>
  <si>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</si>
  <si>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</si>
  <si>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</si>
  <si>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</si>
  <si>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</si>
  <si>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</si>
  <si>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</si>
  <si>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</si>
  <si>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</si>
  <si>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</si>
  <si>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</si>
  <si>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</si>
  <si>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</si>
  <si>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</si>
  <si>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</si>
  <si>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</si>
  <si>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</si>
  <si>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</si>
  <si>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</si>
  <si>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</si>
  <si>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</si>
  <si>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</si>
  <si>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</si>
  <si>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</si>
  <si>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</si>
  <si>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</si>
  <si>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</si>
  <si>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</si>
  <si>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</si>
  <si>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</si>
  <si>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</si>
  <si>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</si>
  <si>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</si>
  <si>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</si>
  <si>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</si>
  <si>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</si>
  <si>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</si>
  <si>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</si>
  <si>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</si>
  <si>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</si>
  <si>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</si>
  <si>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</si>
  <si>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</si>
  <si>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</si>
  <si>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</si>
  <si>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</si>
  <si>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</si>
  <si>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</si>
  <si>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</si>
  <si>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</si>
  <si>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</si>
  <si>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</si>
  <si>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</si>
  <si>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</si>
  <si>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</si>
  <si>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</si>
  <si>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</si>
  <si>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</si>
  <si>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</si>
  <si>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</si>
  <si>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</si>
  <si>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</si>
  <si>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</si>
  <si>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</si>
  <si>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</si>
  <si>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</si>
  <si>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</si>
  <si>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</si>
  <si>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</si>
  <si>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</si>
  <si>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</si>
  <si>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</si>
  <si>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</si>
  <si>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</si>
  <si>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</si>
  <si>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</si>
  <si>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</si>
  <si>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</si>
  <si>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</si>
  <si>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</si>
  <si>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</si>
  <si>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</si>
  <si>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</si>
  <si>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</si>
  <si>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</si>
  <si>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</si>
  <si>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</si>
  <si>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</si>
  <si>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</si>
  <si>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</si>
  <si>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</si>
  <si>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</si>
  <si>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</si>
  <si>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</si>
  <si>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</si>
  <si>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</si>
  <si>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</si>
  <si>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</si>
  <si>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</si>
  <si>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</si>
  <si>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</si>
  <si>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</si>
  <si>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</si>
  <si>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</si>
  <si>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</si>
  <si>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</si>
  <si>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</si>
  <si>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</si>
  <si>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</si>
  <si>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</si>
  <si>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</si>
  <si>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</si>
  <si>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</si>
  <si>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</si>
  <si>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</si>
  <si>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</si>
  <si>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</si>
  <si>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</si>
  <si>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</si>
  <si>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</si>
  <si>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</si>
  <si>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</si>
  <si>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</si>
  <si>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</si>
  <si>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</si>
  <si>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</si>
  <si>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</si>
  <si>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</si>
  <si>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</si>
  <si>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</si>
  <si>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</si>
  <si>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</si>
  <si>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</si>
  <si>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</si>
  <si>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</si>
  <si>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</si>
  <si>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</si>
  <si>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</si>
  <si>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</si>
  <si>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</si>
  <si>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</si>
  <si>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</si>
  <si>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</si>
  <si>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</si>
  <si>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</si>
  <si>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</si>
  <si>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</si>
  <si>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</si>
  <si>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</si>
  <si>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</si>
  <si>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</si>
  <si>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</si>
  <si>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</si>
  <si>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</si>
  <si>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</si>
  <si>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</si>
  <si>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</si>
  <si>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</si>
  <si>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</si>
  <si>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</si>
  <si>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</si>
  <si>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</si>
  <si>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</si>
  <si>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</si>
  <si>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</si>
  <si>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</si>
  <si>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</si>
  <si>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</si>
  <si>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</si>
  <si>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</si>
  <si>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</si>
  <si>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</si>
  <si>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</si>
  <si>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</si>
  <si>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</si>
  <si>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</si>
  <si>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</si>
  <si>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</si>
  <si>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</si>
  <si>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</si>
  <si>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</si>
  <si>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</si>
  <si>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</si>
  <si>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</si>
  <si>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</si>
  <si>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</si>
  <si>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</si>
  <si>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</si>
  <si>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</si>
  <si>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</si>
  <si>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</si>
  <si>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</si>
  <si>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</si>
  <si>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</si>
  <si>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</si>
  <si>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</si>
  <si>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</si>
  <si>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</si>
  <si>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</si>
  <si>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</si>
  <si>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</si>
  <si>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</si>
  <si>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</si>
  <si>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</si>
  <si>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</si>
  <si>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</si>
  <si>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</si>
  <si>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</si>
  <si>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</si>
  <si>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</si>
  <si>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</si>
  <si>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</si>
  <si>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</si>
  <si>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</si>
  <si>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</si>
  <si>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</si>
  <si>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</si>
  <si>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</si>
  <si>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</si>
  <si>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</si>
  <si>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</si>
  <si>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</si>
  <si>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</si>
  <si>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</si>
  <si>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</si>
  <si>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</si>
  <si>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</si>
  <si>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</si>
  <si>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</si>
  <si>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</si>
  <si>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</si>
  <si>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</si>
  <si>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</si>
  <si>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</si>
  <si>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</si>
  <si>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</si>
  <si>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</si>
  <si>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</si>
  <si>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</si>
  <si>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</si>
  <si>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</si>
  <si>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</si>
  <si>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</si>
  <si>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</si>
  <si>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</si>
  <si>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</si>
  <si>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</si>
  <si>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</si>
  <si>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</si>
  <si>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</si>
  <si>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</si>
  <si>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</si>
  <si>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</si>
  <si>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</si>
  <si>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</si>
  <si>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</si>
  <si>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</si>
  <si>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</si>
  <si>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</si>
  <si>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</si>
  <si>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</si>
  <si>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</si>
  <si>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</si>
  <si>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</si>
  <si>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</si>
  <si>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</si>
  <si>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</si>
  <si>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</si>
  <si>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</si>
  <si>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</si>
  <si>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</si>
  <si>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</si>
  <si>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</si>
  <si>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</si>
  <si>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</si>
  <si>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</si>
  <si>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</si>
  <si>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</si>
  <si>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</si>
  <si>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</si>
  <si>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</si>
  <si>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</si>
  <si>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</si>
  <si>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</si>
  <si>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</si>
  <si>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</si>
  <si>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</si>
  <si>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</si>
  <si>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</si>
  <si>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</si>
  <si>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</si>
  <si>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</si>
  <si>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</si>
  <si>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</si>
  <si>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</si>
  <si>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</si>
  <si>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</si>
  <si>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</si>
  <si>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</si>
  <si>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</si>
  <si>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</si>
  <si>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</si>
  <si>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</si>
  <si>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</si>
  <si>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</si>
  <si>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</si>
  <si>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</si>
  <si>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</si>
  <si>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</si>
  <si>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</si>
  <si>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</si>
  <si>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</si>
  <si>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</si>
  <si>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</si>
  <si>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</si>
  <si>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</si>
  <si>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</si>
  <si>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</si>
  <si>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</si>
  <si>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</si>
  <si>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</si>
  <si>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</si>
  <si>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</si>
  <si>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</si>
  <si>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</si>
  <si>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</si>
  <si>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</si>
  <si>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</si>
  <si>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</si>
  <si>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</si>
  <si>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</si>
  <si>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</si>
  <si>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</si>
  <si>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</si>
  <si>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</si>
  <si>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</si>
  <si>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</si>
  <si>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</si>
  <si>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</si>
  <si>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</si>
  <si>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</si>
  <si>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</si>
  <si>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</si>
  <si>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</si>
  <si>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</si>
  <si>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</si>
  <si>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</si>
  <si>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</si>
  <si>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</si>
  <si>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</si>
  <si>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</si>
  <si>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</si>
  <si>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</si>
  <si>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</si>
  <si>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</si>
  <si>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</si>
  <si>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</si>
  <si>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</si>
  <si>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</si>
  <si>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</si>
  <si>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</si>
  <si>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</si>
  <si>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</si>
  <si>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</si>
  <si>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</si>
  <si>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</si>
  <si>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</si>
  <si>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</si>
  <si>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</si>
  <si>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</si>
  <si>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</si>
  <si>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</si>
  <si>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</si>
  <si>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</si>
  <si>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</si>
  <si>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</si>
  <si>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</si>
  <si>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</si>
  <si>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</si>
  <si>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</si>
  <si>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</si>
  <si>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</si>
  <si>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</si>
  <si>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</si>
  <si>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</si>
  <si>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</si>
  <si>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</si>
  <si>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</si>
  <si>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</si>
  <si>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</si>
  <si>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</si>
  <si>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</si>
  <si>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</si>
  <si>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</si>
  <si>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</si>
  <si>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</si>
  <si>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</si>
  <si>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</si>
  <si>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</si>
  <si>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</si>
  <si>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</si>
  <si>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</si>
  <si>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</si>
  <si>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</si>
  <si>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</si>
  <si>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</si>
  <si>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</si>
  <si>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</si>
  <si>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</si>
  <si>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</si>
  <si>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</si>
  <si>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</si>
  <si>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</si>
  <si>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</si>
  <si>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</si>
  <si>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</si>
  <si>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</si>
  <si>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</si>
  <si>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</si>
  <si>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</si>
  <si>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</si>
  <si>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</si>
  <si>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</si>
  <si>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</si>
  <si>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</si>
  <si>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</si>
  <si>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</si>
  <si>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</si>
  <si>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</si>
  <si>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</si>
  <si>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</si>
  <si>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</si>
  <si>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</si>
  <si>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</si>
  <si>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</si>
  <si>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</si>
  <si>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</si>
  <si>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</si>
  <si>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</si>
  <si>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</si>
  <si>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</si>
  <si>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</si>
  <si>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</si>
  <si>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</si>
  <si>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</si>
  <si>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</si>
  <si>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</si>
  <si>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</si>
  <si>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</si>
  <si>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</si>
  <si>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</si>
  <si>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</si>
  <si>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</si>
  <si>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</si>
  <si>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</si>
  <si>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</si>
  <si>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</si>
  <si>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</si>
  <si>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</si>
  <si>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</si>
  <si>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</si>
  <si>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</si>
  <si>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</si>
  <si>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</si>
  <si>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</si>
  <si>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</si>
  <si>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</si>
  <si>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</si>
  <si>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</si>
  <si>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</si>
  <si>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</si>
  <si>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</si>
  <si>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</si>
  <si>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</si>
  <si>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</si>
  <si>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</si>
  <si>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</si>
  <si>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</si>
  <si>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</si>
  <si>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</si>
  <si>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</si>
  <si>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</si>
  <si>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</si>
  <si>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</si>
  <si>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</si>
  <si>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</si>
  <si>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</si>
  <si>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</si>
  <si>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</si>
  <si>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</si>
  <si>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</si>
  <si>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</si>
  <si>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</si>
  <si>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</si>
  <si>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</si>
  <si>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</si>
  <si>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</si>
  <si>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</si>
  <si>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</si>
  <si>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</si>
  <si>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</si>
  <si>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</si>
  <si>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</si>
  <si>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</si>
  <si>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</si>
  <si>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</si>
  <si>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</si>
  <si>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</si>
  <si>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</si>
  <si>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</si>
  <si>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</si>
  <si>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</si>
  <si>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</si>
  <si>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</si>
  <si>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</si>
  <si>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</si>
  <si>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</si>
  <si>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</si>
  <si>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</si>
  <si>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</si>
  <si>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</si>
  <si>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</si>
  <si>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</si>
  <si>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</si>
  <si>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</si>
  <si>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</si>
  <si>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</si>
  <si>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</si>
  <si>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</si>
  <si>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</si>
  <si>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</si>
  <si>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</si>
  <si>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</si>
  <si>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</si>
  <si>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</si>
  <si>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</si>
  <si>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</si>
  <si>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</si>
  <si>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</si>
  <si>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</si>
  <si>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</si>
  <si>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</si>
  <si>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</si>
  <si>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</si>
  <si>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</si>
  <si>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</si>
  <si>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</si>
  <si>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</si>
  <si>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</si>
  <si>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</si>
  <si>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</si>
  <si>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</si>
  <si>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</si>
  <si>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</si>
  <si>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</si>
  <si>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</si>
  <si>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</si>
  <si>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</si>
  <si>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</si>
  <si>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</si>
  <si>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</si>
  <si>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</si>
  <si>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</si>
  <si>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</si>
  <si>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</si>
  <si>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</si>
  <si>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</si>
  <si>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</si>
  <si>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</si>
  <si>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</si>
  <si>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</si>
  <si>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</si>
  <si>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</si>
  <si>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</si>
  <si>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</si>
  <si>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</si>
  <si>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</si>
  <si>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</si>
  <si>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</si>
  <si>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</si>
  <si>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</si>
  <si>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</si>
  <si>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</si>
  <si>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</si>
  <si>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</si>
  <si>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</si>
  <si>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</si>
  <si>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</si>
  <si>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</si>
  <si>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</si>
  <si>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</si>
  <si>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</si>
  <si>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</si>
  <si>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</si>
  <si>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</si>
  <si>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</si>
  <si>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</si>
  <si>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</si>
  <si>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</si>
  <si>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</si>
  <si>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</si>
  <si>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</si>
  <si>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</si>
  <si>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</si>
  <si>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</si>
  <si>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</si>
  <si>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</si>
  <si>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</si>
  <si>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</si>
  <si>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</si>
  <si>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</si>
  <si>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</si>
  <si>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</si>
  <si>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</si>
  <si>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</si>
  <si>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</si>
  <si>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</si>
  <si>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</si>
  <si>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</si>
  <si>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</si>
  <si>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</si>
  <si>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</si>
  <si>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</si>
  <si>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</si>
  <si>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</si>
  <si>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</si>
  <si>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</si>
  <si>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</si>
  <si>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</si>
  <si>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</si>
  <si>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</si>
  <si>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</si>
  <si>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</si>
  <si>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</si>
  <si>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</si>
  <si>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</si>
  <si>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</si>
  <si>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</si>
  <si>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</si>
  <si>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</si>
  <si>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</si>
  <si>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</si>
  <si>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</si>
  <si>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</si>
  <si>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</si>
  <si>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</si>
  <si>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</si>
  <si>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</si>
  <si>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</si>
  <si>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</si>
  <si>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</si>
  <si>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</si>
  <si>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</si>
  <si>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</si>
  <si>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</si>
  <si>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</si>
  <si>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</si>
  <si>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</si>
  <si>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</si>
  <si>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</si>
  <si>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</si>
  <si>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</si>
  <si>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</si>
  <si>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</si>
  <si>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</si>
  <si>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</si>
  <si>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</si>
  <si>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</si>
  <si>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</si>
  <si>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</si>
  <si>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</si>
  <si>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</si>
  <si>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</si>
  <si>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</si>
  <si>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</si>
  <si>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</si>
  <si>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</si>
  <si>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</si>
  <si>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</si>
  <si>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</si>
  <si>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</si>
  <si>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</si>
  <si>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</si>
  <si>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</si>
  <si>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</si>
  <si>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</si>
  <si>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</si>
  <si>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</si>
  <si>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</si>
  <si>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</si>
  <si>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</si>
  <si>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</si>
  <si>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</si>
  <si>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</si>
  <si>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</si>
  <si>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</si>
  <si>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</si>
  <si>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</si>
  <si>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</si>
  <si>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</si>
  <si>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</si>
  <si>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</si>
  <si>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</si>
  <si>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</si>
  <si>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</si>
  <si>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</si>
  <si>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</si>
  <si>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</si>
  <si>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</si>
  <si>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</si>
  <si>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</si>
  <si>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</si>
  <si>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</si>
  <si>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</si>
  <si>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</si>
  <si>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</si>
  <si>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</si>
  <si>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</si>
  <si>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</si>
  <si>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</si>
  <si>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</si>
  <si>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</si>
  <si>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</si>
  <si>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</si>
  <si>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</si>
  <si>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</si>
  <si>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</si>
  <si>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</si>
  <si>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</si>
  <si>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</si>
  <si>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</si>
  <si>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</si>
  <si>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</si>
  <si>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</si>
  <si>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</si>
  <si>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</si>
  <si>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</si>
  <si>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</si>
  <si>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</si>
  <si>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</si>
  <si>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</si>
  <si>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</si>
  <si>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</si>
  <si>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</si>
  <si>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</si>
  <si>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</si>
  <si>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</si>
  <si>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</si>
  <si>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</si>
  <si>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</si>
  <si>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</si>
  <si>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</si>
  <si>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</si>
  <si>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</si>
  <si>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</si>
  <si>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</si>
  <si>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</si>
  <si>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</si>
  <si>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</si>
  <si>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</si>
  <si>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</si>
  <si>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</si>
  <si>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</si>
  <si>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</si>
  <si>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</si>
  <si>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</si>
  <si>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</si>
  <si>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</si>
  <si>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</si>
  <si>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</si>
  <si>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</si>
  <si>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</si>
  <si>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</si>
  <si>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</si>
  <si>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</si>
  <si>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</si>
  <si>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</si>
  <si>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</si>
  <si>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</si>
  <si>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</si>
  <si>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</si>
  <si>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</si>
  <si>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</si>
  <si>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</si>
  <si>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</si>
  <si>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</si>
  <si>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</si>
  <si>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</si>
  <si>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</si>
  <si>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</si>
  <si>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</si>
  <si>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</si>
  <si>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</si>
  <si>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</si>
  <si>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</si>
  <si>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</si>
  <si>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</si>
  <si>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</si>
  <si>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</si>
  <si>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</si>
  <si>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</si>
  <si>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</si>
  <si>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</si>
  <si>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</si>
  <si>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</si>
  <si>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</si>
  <si>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</si>
  <si>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</si>
  <si>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</si>
  <si>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</si>
  <si>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</si>
  <si>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</si>
  <si>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</si>
  <si>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</si>
  <si>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</si>
  <si>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</si>
  <si>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</si>
  <si>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</si>
  <si>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</si>
  <si>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</si>
  <si>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</si>
  <si>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</si>
  <si>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</si>
  <si>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</si>
  <si>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</si>
  <si>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</si>
  <si>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</si>
  <si>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</si>
  <si>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</si>
  <si>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</si>
  <si>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</si>
  <si>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</si>
  <si>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</si>
  <si>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</si>
  <si>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</si>
  <si>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</si>
  <si>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</si>
  <si>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</si>
  <si>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</si>
  <si>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</si>
  <si>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</si>
  <si>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</si>
  <si>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</si>
  <si>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</si>
  <si>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</si>
  <si>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</si>
  <si>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</si>
  <si>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</si>
  <si>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</si>
  <si>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</si>
  <si>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</si>
  <si>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</si>
  <si>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</si>
  <si>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</si>
  <si>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</si>
  <si>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</si>
  <si>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</si>
  <si>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</si>
  <si>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</si>
  <si>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</si>
  <si>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</si>
  <si>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</si>
  <si>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</si>
  <si>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</si>
  <si>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</si>
  <si>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</si>
  <si>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</si>
  <si>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</si>
  <si>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</si>
  <si>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</si>
  <si>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</si>
  <si>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</si>
  <si>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</si>
  <si>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</si>
  <si>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</si>
  <si>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</si>
  <si>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</si>
  <si>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</si>
  <si>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</si>
  <si>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</si>
  <si>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</si>
  <si>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</si>
  <si>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</si>
  <si>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</si>
  <si>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</si>
  <si>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</si>
  <si>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</si>
  <si>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</si>
  <si>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</si>
  <si>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</si>
  <si>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</si>
  <si>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</si>
  <si>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</si>
  <si>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</si>
  <si>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</si>
  <si>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</si>
  <si>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</si>
  <si>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</si>
  <si>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</si>
  <si>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</si>
  <si>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</si>
  <si>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</si>
  <si>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</si>
  <si>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</si>
  <si>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</si>
  <si>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</si>
  <si>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</si>
  <si>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</si>
  <si>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</si>
  <si>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</si>
  <si>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</si>
  <si>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</si>
  <si>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</si>
  <si>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</si>
  <si>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</si>
  <si>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</si>
  <si>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</si>
  <si>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</si>
  <si>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</si>
  <si>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</si>
  <si>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</si>
  <si>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</si>
  <si>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</si>
  <si>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</si>
  <si>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</si>
  <si>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</si>
  <si>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</si>
  <si>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</si>
  <si>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</si>
  <si>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</si>
  <si>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</si>
  <si>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</si>
  <si>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</si>
  <si>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</si>
  <si>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</si>
  <si>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</si>
  <si>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</si>
  <si>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</si>
  <si>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</si>
  <si>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</si>
  <si>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</si>
  <si>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</si>
  <si>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</si>
  <si>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</si>
  <si>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</si>
  <si>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</si>
  <si>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</si>
  <si>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</si>
  <si>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</si>
  <si>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</si>
  <si>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</si>
  <si>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</si>
  <si>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</si>
  <si>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</si>
  <si>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</si>
  <si>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</si>
  <si>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</si>
  <si>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</si>
  <si>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</si>
  <si>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</si>
  <si>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</si>
  <si>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</si>
  <si>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</si>
  <si>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</si>
  <si>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</si>
  <si>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</si>
  <si>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</si>
  <si>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</si>
  <si>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</si>
  <si>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</si>
  <si>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</si>
  <si>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</si>
  <si>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</si>
  <si>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</si>
  <si>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</si>
  <si>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</si>
  <si>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</si>
  <si>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</si>
  <si>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</si>
  <si>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</si>
  <si>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</si>
  <si>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</si>
  <si>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</si>
  <si>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</si>
  <si>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</si>
  <si>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</si>
  <si>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</si>
  <si>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</si>
  <si>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</si>
  <si>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</si>
  <si>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</si>
  <si>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</si>
  <si>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</si>
  <si>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</si>
  <si>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</si>
  <si>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</si>
  <si>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</si>
  <si>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</si>
  <si>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</si>
  <si>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</si>
  <si>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</si>
  <si>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</si>
  <si>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</si>
  <si>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</si>
  <si>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</si>
  <si>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</si>
  <si>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</si>
  <si>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</si>
  <si>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</si>
  <si>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</si>
  <si>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</si>
  <si>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</si>
  <si>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</si>
  <si>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</si>
  <si>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</si>
  <si>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</si>
  <si>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</si>
  <si>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</si>
  <si>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</si>
  <si>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</si>
  <si>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</si>
  <si>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</si>
  <si>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</si>
  <si>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</si>
  <si>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</si>
  <si>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</si>
  <si>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</si>
  <si>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</si>
  <si>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</si>
  <si>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</si>
  <si>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</si>
  <si>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</si>
  <si>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</si>
  <si>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</si>
  <si>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</si>
  <si>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</si>
  <si>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</si>
  <si>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</si>
  <si>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</si>
  <si>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</si>
  <si>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</si>
  <si>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</si>
  <si>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</si>
  <si>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</si>
  <si>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</si>
  <si>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</si>
  <si>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</si>
  <si>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</si>
  <si>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</si>
  <si>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</si>
  <si>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</si>
  <si>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</si>
  <si>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</si>
  <si>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</si>
  <si>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</si>
  <si>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</si>
  <si>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</si>
  <si>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</si>
  <si>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</si>
  <si>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</si>
  <si>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</si>
  <si>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</si>
  <si>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</si>
  <si>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</si>
  <si>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</si>
  <si>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</si>
  <si>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</si>
  <si>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</si>
  <si>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</si>
  <si>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</si>
  <si>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</si>
  <si>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</si>
  <si>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</si>
  <si>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</si>
  <si>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</si>
  <si>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</si>
  <si>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</si>
  <si>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</si>
  <si>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</si>
  <si>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</si>
  <si>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</si>
  <si>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</si>
  <si>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</si>
  <si>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</si>
  <si>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</si>
  <si>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</si>
  <si>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</si>
  <si>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</si>
  <si>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</si>
  <si>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</si>
  <si>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</si>
  <si>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</si>
  <si>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</si>
  <si>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</si>
  <si>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</si>
  <si>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</si>
  <si>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</si>
  <si>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</si>
  <si>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</si>
  <si>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</si>
  <si>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</si>
  <si>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</si>
  <si>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</si>
  <si>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</si>
  <si>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</si>
  <si>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</si>
  <si>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</si>
  <si>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</si>
  <si>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</si>
  <si>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</si>
  <si>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</si>
  <si>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</si>
  <si>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</si>
  <si>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</si>
  <si>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</si>
  <si>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</si>
  <si>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</si>
  <si>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</si>
  <si>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</si>
  <si>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</si>
  <si>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</si>
  <si>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</si>
  <si>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</si>
  <si>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</si>
  <si>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</si>
  <si>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</si>
  <si>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</si>
  <si>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</si>
  <si>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</si>
  <si>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</si>
  <si>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</si>
  <si>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</si>
  <si>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</si>
  <si>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</si>
  <si>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</si>
  <si>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</si>
  <si>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</si>
  <si>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</si>
  <si>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</si>
  <si>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</si>
  <si>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</si>
  <si>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</si>
  <si>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</si>
  <si>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</si>
  <si>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</si>
  <si>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</si>
  <si>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</si>
  <si>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</si>
  <si>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</si>
  <si>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</si>
  <si>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</si>
  <si>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</si>
  <si>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</si>
  <si>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</si>
  <si>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</si>
  <si>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</si>
  <si>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</si>
  <si>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</si>
  <si>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</si>
  <si>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</si>
  <si>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</si>
  <si>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</si>
  <si>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</si>
  <si>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</si>
  <si>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</si>
  <si>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</si>
  <si>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</si>
  <si>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</si>
  <si>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</si>
  <si>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</si>
  <si>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</si>
  <si>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</si>
  <si>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</si>
  <si>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</si>
  <si>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</si>
  <si>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</si>
  <si>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</si>
  <si>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</si>
  <si>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</si>
  <si>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</si>
  <si>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</si>
  <si>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</si>
  <si>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</si>
  <si>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</si>
  <si>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</si>
  <si>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</si>
  <si>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</si>
  <si>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</si>
  <si>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</si>
  <si>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</si>
  <si>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</si>
  <si>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</si>
  <si>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</si>
  <si>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</si>
  <si>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</si>
  <si>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</si>
  <si>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</si>
  <si>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</si>
  <si>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</si>
  <si>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</si>
  <si>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</si>
  <si>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</si>
  <si>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</si>
  <si>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</si>
  <si>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</si>
  <si>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</si>
  <si>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</si>
  <si>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</si>
  <si>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</si>
  <si>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</si>
  <si>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</si>
  <si>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</si>
  <si>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</si>
  <si>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</si>
  <si>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</si>
  <si>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</si>
  <si>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</si>
  <si>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</si>
  <si>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</si>
  <si>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</si>
  <si>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</si>
  <si>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</si>
  <si>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</si>
  <si>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</si>
  <si>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</si>
  <si>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</si>
  <si>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</si>
  <si>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</si>
  <si>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</si>
  <si>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</si>
  <si>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</si>
  <si>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</si>
  <si>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</si>
  <si>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</si>
  <si>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</si>
  <si>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</si>
  <si>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</si>
  <si>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</si>
  <si>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</si>
  <si>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</si>
  <si>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</si>
  <si>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</si>
  <si>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</si>
  <si>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</si>
  <si>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</si>
  <si>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</si>
  <si>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</si>
  <si>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</si>
  <si>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</si>
  <si>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</si>
  <si>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</si>
  <si>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</si>
  <si>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</si>
  <si>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</si>
  <si>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</si>
  <si>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</si>
  <si>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</si>
  <si>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</si>
  <si>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</si>
  <si>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</si>
  <si>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</si>
  <si>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</si>
  <si>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</si>
  <si>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</si>
  <si>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</si>
  <si>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</si>
  <si>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</si>
  <si>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</si>
  <si>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</si>
  <si>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</si>
  <si>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</si>
  <si>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</si>
  <si>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</si>
  <si>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</si>
  <si>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</si>
  <si>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</si>
  <si>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</si>
  <si>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</si>
  <si>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</si>
  <si>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</si>
  <si>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</si>
  <si>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</si>
  <si>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</si>
  <si>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</si>
  <si>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</si>
  <si>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</si>
  <si>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</si>
  <si>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</si>
  <si>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</si>
  <si>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</si>
  <si>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</si>
  <si>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</si>
  <si>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</si>
  <si>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</si>
  <si>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</si>
  <si>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</si>
  <si>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</si>
  <si>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</si>
  <si>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</si>
  <si>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</si>
  <si>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</si>
  <si>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</si>
  <si>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</si>
  <si>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</si>
  <si>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</si>
  <si>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</si>
  <si>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</si>
  <si>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</si>
  <si>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</si>
  <si>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</si>
  <si>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</si>
  <si>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</si>
  <si>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</si>
  <si>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</si>
  <si>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</si>
  <si>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</si>
  <si>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</si>
  <si>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</si>
  <si>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</si>
  <si>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</si>
  <si>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</si>
  <si>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</si>
  <si>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</si>
  <si>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</si>
  <si>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</si>
  <si>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</si>
  <si>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</si>
  <si>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</si>
  <si>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</si>
  <si>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</si>
  <si>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</si>
  <si>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</si>
  <si>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</si>
  <si>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</si>
  <si>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</si>
  <si>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</si>
  <si>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</si>
  <si>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</si>
  <si>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</si>
  <si>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</si>
  <si>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</si>
  <si>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</si>
  <si>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</si>
  <si>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</si>
  <si>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</si>
  <si>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</si>
  <si>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</si>
  <si>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</si>
  <si>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</si>
  <si>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</si>
  <si>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</si>
  <si>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</si>
  <si>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</si>
  <si>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</si>
  <si>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</si>
  <si>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</si>
  <si>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</si>
  <si>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</si>
  <si>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</si>
  <si>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</si>
  <si>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</si>
  <si>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</si>
  <si>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</si>
  <si>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</si>
  <si>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</si>
  <si>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</si>
  <si>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</si>
  <si>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</si>
  <si>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</si>
  <si>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</si>
  <si>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</si>
  <si>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</si>
  <si>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</si>
  <si>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</si>
  <si>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</si>
  <si>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</si>
  <si>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</si>
  <si>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</si>
  <si>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</si>
  <si>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</si>
  <si>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</si>
  <si>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</si>
  <si>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</si>
  <si>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</si>
  <si>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</si>
  <si>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</si>
  <si>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</si>
  <si>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</si>
  <si>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</si>
  <si>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</si>
  <si>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</si>
  <si>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</si>
  <si>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</si>
  <si>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</si>
  <si>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</si>
  <si>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</si>
  <si>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</si>
  <si>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</si>
  <si>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</si>
  <si>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</si>
  <si>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</si>
  <si>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</si>
  <si>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</si>
  <si>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</si>
  <si>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</si>
  <si>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</si>
  <si>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</si>
  <si>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</si>
  <si>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</si>
  <si>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</si>
  <si>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</si>
  <si>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</si>
  <si>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</si>
  <si>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</si>
  <si>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</si>
  <si>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</si>
  <si>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</si>
  <si>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</si>
  <si>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</si>
  <si>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</si>
  <si>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</si>
  <si>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</si>
  <si>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</si>
  <si>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</si>
  <si>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</si>
  <si>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</si>
  <si>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</si>
  <si>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</si>
  <si>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</si>
  <si>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</si>
  <si>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</si>
  <si>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</si>
  <si>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</si>
  <si>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</si>
  <si>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</si>
  <si>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</si>
  <si>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</si>
  <si>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</si>
  <si>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</si>
  <si>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</si>
  <si>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</si>
  <si>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</si>
  <si>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</si>
  <si>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</si>
  <si>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</si>
  <si>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</si>
  <si>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</si>
  <si>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</si>
  <si>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</si>
  <si>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</si>
  <si>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</si>
  <si>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</si>
  <si>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</si>
  <si>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</si>
  <si>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</si>
  <si>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</si>
  <si>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</si>
  <si>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</si>
  <si>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</si>
  <si>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</si>
  <si>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</si>
  <si>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</si>
  <si>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</si>
  <si>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</si>
  <si>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</si>
  <si>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</si>
  <si>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</si>
  <si>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</si>
  <si>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</si>
  <si>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</si>
  <si>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</si>
  <si>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</si>
  <si>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</si>
  <si>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</si>
  <si>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</si>
  <si>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</si>
  <si>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</si>
  <si>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</si>
  <si>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</si>
  <si>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</si>
  <si>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</si>
  <si>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</si>
  <si>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</si>
  <si>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</si>
  <si>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</si>
  <si>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</si>
  <si>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</si>
  <si>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</si>
  <si>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</si>
  <si>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</si>
  <si>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</si>
  <si>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</si>
  <si>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</si>
  <si>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</si>
  <si>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</si>
  <si>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</si>
  <si>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</si>
  <si>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</si>
  <si>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</si>
  <si>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</si>
  <si>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</si>
  <si>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</si>
  <si>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</si>
  <si>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</si>
  <si>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</si>
  <si>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</si>
  <si>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</si>
  <si>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</si>
  <si>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</si>
  <si>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</si>
  <si>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</si>
  <si>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</si>
  <si>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</si>
  <si>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</si>
  <si>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</si>
  <si>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</si>
  <si>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</si>
  <si>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</si>
  <si>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</si>
  <si>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</si>
  <si>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</si>
  <si>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</si>
  <si>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</si>
  <si>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</si>
  <si>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</si>
  <si>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</si>
  <si>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</si>
  <si>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</si>
  <si>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</si>
  <si>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</si>
  <si>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</si>
  <si>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</si>
  <si>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</si>
  <si>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</si>
  <si>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</si>
  <si>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</si>
  <si>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</si>
  <si>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</si>
  <si>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</si>
  <si>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</si>
  <si>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</si>
  <si>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</si>
  <si>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</si>
  <si>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</si>
  <si>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</si>
  <si>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</si>
  <si>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</si>
  <si>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</si>
  <si>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</si>
  <si>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</si>
  <si>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</si>
  <si>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</si>
  <si>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</si>
  <si>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</si>
  <si>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</si>
  <si>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</si>
  <si>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</si>
  <si>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</si>
  <si>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</si>
  <si>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</si>
  <si>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</si>
  <si>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</si>
  <si>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</si>
  <si>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</si>
  <si>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</si>
  <si>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</si>
  <si>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</si>
  <si>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</si>
  <si>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</si>
  <si>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</si>
  <si>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</si>
  <si>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</si>
  <si>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</si>
  <si>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</si>
  <si>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</si>
  <si>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</si>
  <si>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</si>
  <si>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</si>
  <si>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</si>
  <si>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</si>
  <si>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</si>
  <si>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</si>
  <si>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</si>
  <si>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</si>
  <si>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</si>
  <si>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</si>
  <si>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</si>
  <si>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</si>
  <si>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</si>
  <si>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</si>
  <si>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</si>
  <si>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</si>
  <si>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</si>
  <si>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</si>
  <si>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</si>
  <si>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</si>
  <si>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</si>
  <si>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</si>
  <si>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</si>
  <si>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</si>
  <si>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</si>
  <si>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</si>
  <si>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</si>
  <si>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</si>
  <si>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</si>
  <si>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</si>
  <si>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</si>
  <si>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</si>
  <si>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</si>
  <si>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</si>
  <si>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</si>
  <si>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</si>
  <si>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</si>
  <si>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</si>
  <si>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</si>
  <si>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</si>
  <si>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</si>
  <si>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</si>
  <si>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</si>
  <si>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</si>
  <si>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</si>
  <si>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</si>
  <si>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</si>
  <si>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</si>
  <si>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</si>
  <si>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</si>
  <si>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</si>
  <si>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</si>
  <si>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</si>
  <si>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</si>
  <si>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</si>
  <si>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</si>
  <si>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</si>
  <si>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</si>
  <si>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</si>
  <si>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</si>
  <si>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</si>
  <si>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</si>
  <si>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</si>
  <si>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</si>
  <si>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</si>
  <si>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</si>
  <si>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</si>
  <si>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</si>
  <si>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</si>
  <si>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</si>
  <si>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</si>
  <si>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</si>
  <si>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</si>
  <si>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</si>
  <si>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</si>
  <si>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</si>
  <si>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</si>
  <si>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</si>
  <si>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</si>
  <si>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</si>
  <si>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</si>
  <si>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</si>
  <si>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</si>
  <si>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</si>
  <si>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</si>
  <si>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</si>
  <si>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</si>
  <si>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</si>
  <si>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</si>
  <si>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</si>
  <si>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</si>
  <si>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</si>
  <si>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</si>
  <si>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</si>
  <si>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</si>
  <si>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</si>
  <si>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</si>
  <si>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</si>
  <si>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</si>
  <si>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</si>
  <si>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</si>
  <si>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</si>
  <si>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</si>
  <si>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</si>
  <si>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</si>
  <si>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</si>
  <si>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</si>
  <si>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</si>
  <si>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</si>
  <si>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</si>
  <si>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</si>
  <si>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</si>
  <si>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</si>
  <si>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</si>
  <si>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</si>
  <si>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</si>
  <si>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</si>
  <si>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</si>
  <si>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</si>
  <si>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</si>
  <si>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</si>
  <si>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</si>
  <si>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</si>
  <si>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</si>
  <si>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</si>
  <si>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</si>
  <si>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</si>
  <si>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</si>
  <si>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</si>
  <si>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</si>
  <si>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</si>
  <si>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</si>
  <si>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</si>
  <si>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</si>
  <si>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</si>
  <si>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</si>
  <si>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</si>
  <si>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</si>
  <si>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</si>
  <si>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</si>
  <si>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</si>
  <si>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</si>
  <si>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</si>
  <si>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</si>
  <si>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</si>
  <si>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</si>
  <si>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</si>
  <si>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</si>
  <si>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</si>
  <si>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</si>
  <si>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</si>
  <si>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</si>
  <si>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</si>
  <si>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</si>
  <si>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</si>
  <si>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</si>
  <si>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</si>
  <si>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</si>
  <si>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</si>
  <si>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</si>
  <si>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</si>
  <si>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</si>
  <si>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</si>
  <si>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</si>
  <si>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</si>
  <si>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</si>
  <si>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</si>
  <si>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</si>
  <si>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</si>
  <si>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</si>
  <si>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</si>
  <si>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</si>
  <si>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</si>
  <si>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</si>
  <si>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</si>
  <si>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</si>
  <si>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</si>
  <si>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</si>
  <si>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</si>
  <si>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</si>
  <si>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</si>
  <si>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</si>
  <si>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</si>
  <si>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</si>
  <si>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</si>
  <si>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</si>
  <si>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</si>
  <si>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</si>
  <si>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</si>
  <si>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</si>
  <si>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</si>
  <si>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</si>
  <si>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</si>
  <si>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</si>
  <si>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</si>
  <si>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</si>
  <si>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</si>
  <si>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</si>
  <si>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</si>
  <si>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</si>
  <si>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</si>
  <si>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</si>
  <si>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</si>
  <si>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</si>
  <si>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</si>
  <si>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</si>
  <si>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</si>
  <si>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</si>
  <si>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</si>
  <si>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</si>
  <si>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</si>
  <si>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</si>
  <si>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</si>
  <si>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</si>
  <si>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</si>
  <si>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</si>
  <si>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</si>
  <si>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</si>
  <si>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</si>
  <si>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</si>
  <si>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</si>
  <si>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</si>
  <si>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</si>
  <si>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</si>
  <si>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</si>
  <si>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</si>
  <si>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</si>
  <si>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</si>
  <si>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</si>
  <si>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</si>
  <si>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</si>
  <si>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</si>
  <si>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</si>
  <si>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</si>
  <si>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</si>
  <si>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</si>
  <si>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</si>
  <si>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</si>
  <si>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</si>
  <si>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</si>
  <si>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</si>
  <si>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</si>
  <si>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</si>
  <si>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</si>
  <si>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</si>
  <si>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</si>
  <si>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</si>
  <si>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</si>
  <si>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</si>
  <si>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</si>
  <si>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</si>
  <si>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</si>
  <si>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</si>
  <si>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</si>
  <si>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</si>
  <si>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</si>
  <si>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</si>
  <si>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</si>
  <si>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</si>
  <si>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</si>
  <si>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</si>
  <si>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</si>
  <si>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</si>
  <si>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</si>
  <si>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</si>
  <si>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</si>
  <si>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</si>
  <si>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</si>
  <si>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</si>
  <si>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</si>
  <si>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</si>
  <si>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</si>
  <si>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</si>
  <si>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</si>
  <si>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</si>
  <si>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</si>
  <si>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</si>
  <si>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</si>
  <si>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</si>
  <si>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</si>
  <si>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</si>
  <si>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</si>
  <si>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</si>
  <si>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</si>
  <si>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</si>
  <si>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</si>
  <si>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</si>
  <si>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</si>
  <si>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</si>
  <si>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</si>
  <si>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</si>
  <si>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</si>
  <si>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</si>
  <si>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</si>
  <si>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</si>
  <si>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</si>
  <si>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</si>
  <si>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</si>
  <si>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</si>
  <si>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</si>
  <si>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</si>
  <si>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</si>
  <si>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</si>
  <si>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</si>
  <si>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</si>
  <si>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</si>
  <si>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</si>
  <si>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</si>
  <si>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</si>
  <si>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</si>
  <si>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</si>
  <si>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</si>
  <si>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</si>
  <si>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</si>
  <si>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</si>
  <si>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</si>
  <si>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</si>
  <si>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</si>
  <si>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</si>
  <si>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</si>
  <si>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</si>
  <si>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</si>
  <si>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</si>
  <si>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</si>
  <si>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</si>
  <si>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</si>
  <si>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</si>
  <si>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</si>
  <si>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</si>
  <si>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</si>
  <si>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</si>
  <si>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</si>
  <si>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</si>
  <si>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</si>
  <si>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</si>
  <si>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</si>
  <si>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</si>
  <si>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</si>
  <si>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</si>
  <si>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</si>
  <si>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</si>
  <si>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</si>
  <si>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</si>
  <si>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</si>
  <si>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</si>
  <si>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</si>
  <si>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</si>
  <si>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</si>
  <si>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</si>
  <si>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</si>
  <si>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</si>
  <si>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</si>
  <si>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</si>
  <si>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</si>
  <si>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</si>
  <si>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</si>
  <si>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</si>
  <si>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</si>
  <si>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</si>
  <si>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</si>
  <si>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</si>
  <si>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</si>
  <si>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</si>
  <si>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</si>
  <si>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</si>
  <si>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</si>
  <si>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</si>
  <si>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</si>
  <si>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</si>
  <si>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</si>
  <si>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</si>
  <si>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</si>
  <si>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</si>
  <si>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</si>
  <si>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</si>
  <si>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</si>
  <si>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</si>
  <si>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</si>
  <si>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</si>
  <si>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</si>
  <si>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</si>
  <si>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</si>
  <si>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</si>
  <si>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</si>
  <si>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</si>
  <si>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</si>
  <si>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</si>
  <si>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</si>
  <si>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</si>
  <si>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</si>
  <si>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</si>
  <si>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</si>
  <si>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</si>
  <si>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</si>
  <si>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</si>
  <si>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</si>
  <si>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</si>
  <si>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</si>
  <si>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</si>
  <si>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</si>
  <si>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</si>
  <si>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</si>
  <si>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</si>
  <si>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</si>
  <si>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</si>
  <si>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</si>
  <si>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</si>
  <si>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</si>
  <si>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</si>
  <si>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</si>
  <si>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</si>
  <si>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</si>
  <si>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</si>
  <si>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</si>
  <si>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</si>
  <si>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</si>
  <si>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</si>
  <si>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</si>
  <si>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</si>
  <si>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</si>
  <si>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</si>
  <si>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</si>
  <si>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</si>
  <si>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</si>
  <si>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</si>
  <si>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</si>
  <si>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</si>
  <si>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</si>
  <si>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</si>
  <si>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</si>
  <si>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</si>
  <si>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</si>
  <si>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</si>
  <si>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</si>
  <si>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</si>
  <si>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</si>
  <si>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</si>
  <si>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</si>
  <si>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</si>
  <si>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</si>
  <si>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</si>
  <si>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</si>
  <si>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</si>
  <si>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</si>
  <si>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</si>
  <si>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</si>
  <si>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</si>
  <si>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</si>
  <si>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</si>
  <si>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</si>
  <si>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</si>
  <si>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</si>
  <si>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</si>
  <si>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</si>
  <si>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</si>
  <si>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</si>
  <si>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</si>
  <si>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</si>
  <si>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</si>
  <si>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</si>
  <si>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</si>
  <si>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</si>
  <si>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</si>
  <si>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</si>
  <si>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</si>
  <si>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</si>
  <si>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</si>
  <si>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</si>
  <si>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</si>
  <si>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</si>
  <si>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</si>
  <si>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</si>
  <si>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</si>
  <si>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</si>
  <si>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</si>
  <si>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</si>
  <si>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</si>
  <si>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</si>
  <si>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</si>
  <si>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</si>
  <si>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</si>
  <si>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</si>
  <si>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</si>
  <si>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</si>
  <si>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</si>
  <si>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</si>
  <si>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</si>
  <si>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</si>
  <si>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</si>
  <si>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</si>
  <si>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</si>
  <si>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</si>
  <si>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</si>
  <si>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</si>
  <si>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</si>
  <si>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</si>
  <si>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</si>
  <si>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</si>
  <si>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</si>
  <si>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</si>
  <si>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</si>
  <si>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</si>
  <si>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</si>
  <si>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</si>
  <si>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</si>
  <si>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</si>
  <si>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</si>
  <si>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</si>
  <si>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</si>
  <si>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</si>
  <si>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</si>
  <si>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</si>
  <si>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</si>
  <si>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</si>
  <si>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</si>
  <si>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</si>
  <si>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</si>
  <si>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</si>
  <si>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</si>
  <si>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</si>
  <si>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</si>
  <si>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</si>
  <si>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</si>
  <si>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</si>
  <si>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</si>
  <si>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</si>
  <si>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</si>
  <si>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</si>
  <si>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</si>
  <si>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</si>
  <si>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</si>
  <si>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</si>
  <si>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</si>
  <si>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</si>
  <si>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</si>
  <si>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</si>
  <si>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</si>
  <si>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</si>
  <si>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</si>
  <si>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</si>
  <si>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</si>
  <si>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</si>
  <si>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</si>
  <si>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</si>
  <si>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</si>
  <si>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</si>
  <si>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</si>
  <si>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</si>
  <si>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</si>
  <si>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</si>
  <si>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</si>
  <si>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</si>
  <si>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</si>
  <si>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</si>
  <si>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</si>
  <si>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</si>
  <si>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</si>
  <si>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</si>
  <si>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</si>
  <si>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</si>
  <si>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</si>
  <si>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</si>
  <si>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</si>
  <si>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</si>
  <si>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</si>
  <si>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</si>
  <si>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</si>
  <si>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</si>
  <si>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</si>
  <si>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</si>
  <si>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</si>
  <si>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</si>
  <si>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</si>
  <si>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</si>
  <si>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</si>
  <si>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</si>
  <si>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</si>
  <si>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</si>
  <si>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</si>
  <si>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</si>
  <si>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</si>
  <si>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</si>
  <si>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</si>
  <si>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</si>
  <si>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</si>
  <si>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</si>
  <si>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</si>
  <si>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</si>
  <si>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</si>
  <si>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</si>
  <si>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</si>
  <si>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</si>
  <si>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</si>
  <si>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</si>
  <si>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</si>
  <si>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</si>
  <si>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</si>
  <si>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</si>
  <si>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</si>
  <si>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</si>
  <si>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</si>
  <si>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</si>
  <si>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</si>
  <si>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</si>
  <si>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</si>
  <si>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</si>
  <si>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</si>
  <si>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</si>
  <si>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</si>
  <si>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</si>
  <si>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</si>
  <si>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</si>
  <si>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</si>
  <si>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</si>
  <si>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</si>
  <si>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</si>
  <si>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</si>
  <si>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</si>
  <si>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</si>
  <si>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</si>
  <si>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</si>
  <si>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</si>
  <si>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</si>
  <si>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</si>
  <si>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</si>
  <si>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</si>
  <si>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</si>
  <si>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</si>
  <si>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</si>
  <si>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</si>
  <si>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</si>
  <si>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</si>
  <si>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</si>
  <si>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</si>
  <si>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</si>
  <si>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</si>
  <si>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</si>
  <si>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</si>
  <si>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</si>
  <si>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</si>
  <si>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</si>
  <si>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</si>
  <si>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</si>
  <si>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</si>
  <si>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</si>
  <si>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</si>
  <si>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</si>
  <si>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</si>
  <si>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</si>
  <si>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</si>
  <si>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</si>
  <si>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</si>
  <si>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</si>
  <si>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</si>
  <si>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</si>
  <si>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</si>
  <si>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</si>
  <si>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</si>
  <si>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</si>
  <si>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</si>
  <si>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</si>
  <si>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</si>
  <si>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</si>
  <si>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</si>
  <si>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</si>
  <si>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</si>
  <si>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</si>
  <si>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</si>
  <si>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</si>
  <si>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</si>
  <si>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</si>
  <si>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</si>
  <si>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</si>
  <si>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</si>
  <si>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</si>
  <si>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</si>
  <si>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</si>
  <si>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</si>
  <si>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</si>
  <si>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</si>
  <si>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</si>
  <si>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</si>
  <si>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</si>
  <si>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</si>
  <si>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</si>
  <si>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</si>
  <si>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</si>
  <si>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</si>
  <si>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</si>
  <si>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</si>
  <si>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</si>
  <si>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</si>
  <si>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</si>
  <si>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</si>
  <si>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</si>
  <si>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</si>
  <si>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</si>
  <si>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</si>
  <si>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</si>
  <si>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</si>
  <si>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</si>
  <si>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</si>
  <si>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</si>
  <si>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</si>
  <si>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</si>
  <si>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</si>
  <si>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</si>
  <si>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</si>
  <si>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</si>
  <si>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</si>
  <si>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</si>
  <si>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</si>
  <si>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</si>
  <si>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</si>
  <si>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</si>
  <si>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</si>
  <si>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</si>
  <si>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</si>
  <si>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</si>
  <si>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</si>
  <si>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</si>
  <si>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</si>
  <si>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</si>
  <si>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</si>
  <si>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</si>
  <si>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</si>
  <si>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</si>
  <si>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</si>
  <si>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</si>
  <si>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</si>
  <si>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</si>
  <si>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</si>
  <si>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</si>
  <si>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</si>
  <si>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</si>
  <si>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</si>
  <si>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</si>
  <si>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</si>
  <si>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</si>
  <si>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</si>
  <si>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</si>
  <si>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</si>
  <si>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</si>
  <si>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</si>
  <si>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</si>
  <si>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</si>
  <si>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</si>
  <si>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</si>
  <si>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</si>
  <si>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</si>
  <si>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</si>
  <si>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</si>
  <si>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</si>
  <si>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</si>
  <si>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</si>
  <si>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</si>
  <si>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</si>
  <si>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</si>
  <si>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</si>
  <si>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</si>
  <si>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</si>
  <si>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</si>
  <si>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</si>
  <si>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</si>
  <si>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</si>
  <si>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</si>
  <si>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</si>
  <si>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</si>
  <si>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</si>
  <si>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</si>
  <si>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</si>
  <si>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</si>
  <si>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</si>
  <si>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</si>
  <si>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</si>
  <si>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</si>
  <si>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</si>
  <si>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</si>
  <si>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</si>
  <si>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</si>
  <si>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</si>
  <si>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</si>
  <si>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</si>
  <si>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</si>
  <si>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</si>
  <si>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</si>
  <si>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</si>
  <si>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</si>
  <si>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</si>
  <si>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</si>
  <si>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</si>
  <si>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</si>
  <si>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</si>
  <si>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</si>
  <si>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</si>
  <si>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</si>
  <si>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</si>
  <si>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</si>
  <si>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</si>
  <si>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</si>
  <si>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</si>
  <si>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</si>
  <si>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</si>
  <si>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</si>
  <si>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</si>
  <si>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 xml:space="preserve">Our policy requires  that all 3TG material is sourced from non-conflict sources, respectively mines and smelters where no serious ethical and/or environmental concerns existing , or to deliver such materials </t>
  </si>
  <si>
    <t>The CFSI reportig template is preferred, but we also accept supplier declaration with relevant information of source of material</t>
  </si>
  <si>
    <t>All information from our suppliers is validated through our compliance team</t>
  </si>
  <si>
    <t>Murrelektronik Inc.</t>
  </si>
  <si>
    <t>1327 Northbrook Parkway, Suite 460, Suwanee, GA 30024, USA</t>
  </si>
  <si>
    <t>Richard A. Boakye</t>
  </si>
  <si>
    <t>rboakye@murrinc.com</t>
  </si>
  <si>
    <t xml:space="preserve"> +1  770-497-9292 x8006</t>
  </si>
  <si>
    <t>Markus Keller</t>
  </si>
  <si>
    <t>President</t>
  </si>
  <si>
    <t>mkeller@murrinc.com</t>
  </si>
  <si>
    <t xml:space="preserve"> +1 770 497-9292</t>
  </si>
  <si>
    <t>http://www.murrelektronik.com/en/service/further-documents.html
Select category: 
Environmental policy and principles/ IPZ-Customer Information Conflict Minerals_ SEC. 1502 of H.R. 4173_EN</t>
  </si>
  <si>
    <t>Montréal, Quebec</t>
  </si>
  <si>
    <t>Onsan-eup, Ulsan-gwangyeoksi</t>
  </si>
  <si>
    <t>Kwai Chung, Hong Kong</t>
  </si>
  <si>
    <t>Madrid, Madrid, Comunidad de</t>
  </si>
  <si>
    <t>Pforzeim, Baden-Wurttemberg</t>
  </si>
  <si>
    <t>Fuchu, Tokyo</t>
  </si>
  <si>
    <t>Pforzheim, Baden-Württemberg</t>
  </si>
  <si>
    <t>Mendrisio, Ticino</t>
  </si>
  <si>
    <t>Skelleftehamn, Västerbottens län [SE-24]</t>
  </si>
  <si>
    <t>Biel-Bienne, Bern</t>
  </si>
  <si>
    <t>Namdong, Incheon-gwangyeoksi</t>
  </si>
  <si>
    <t>Gimpo, Gyeonggi-do</t>
  </si>
  <si>
    <t>Honjo, Saitama, Japan</t>
  </si>
  <si>
    <t>Novosibirsk, Novosibirskaya oblast'</t>
  </si>
  <si>
    <t>Seo-gu, Incheon-gwangyeoksi</t>
  </si>
  <si>
    <t>Fanling, Hong Kong</t>
  </si>
  <si>
    <t>Hanau, Hessen</t>
  </si>
  <si>
    <t>Soka, Saitama</t>
  </si>
  <si>
    <t>Ust-Kamenogorsk, Qaraghandy oblysy</t>
  </si>
  <si>
    <t>Magna, Utah</t>
  </si>
  <si>
    <t>Sayama, Saitama, Japan</t>
  </si>
  <si>
    <t>Suzhou Industrial Park, Jiangsu</t>
  </si>
  <si>
    <t>Singapore, South West</t>
  </si>
  <si>
    <t>Marin, Neuchâtel</t>
  </si>
  <si>
    <t>North Attleboro, Massachusetts</t>
  </si>
  <si>
    <t>Torreon, Coahuila de Zaragoza</t>
  </si>
  <si>
    <t>Obrucheva, Moskva</t>
  </si>
  <si>
    <t>Bahçelievler, İstanbul</t>
  </si>
  <si>
    <t>Nara-shi, Nara</t>
  </si>
  <si>
    <t>Krasnoyarsk, Krasnoyarskiy kray</t>
  </si>
  <si>
    <t>La Chaux-de-Fonds, Neuchâtel</t>
  </si>
  <si>
    <t>Ottawa, Ontario</t>
  </si>
  <si>
    <t>Chengdu, Sichuan</t>
  </si>
  <si>
    <t>Hiratsuka, Kanagawa</t>
  </si>
  <si>
    <t>Guarulhos, São Paulo</t>
  </si>
  <si>
    <t>Newburn, Western Australia</t>
  </si>
  <si>
    <t>Sagamihara, Kanagawa</t>
  </si>
  <si>
    <t>Khwaeng Dok Mai, Krung Thep Maha Nakhon</t>
  </si>
  <si>
    <t>Warwick, Rhode Island</t>
  </si>
  <si>
    <t>Dayuan, Taoyuan</t>
  </si>
  <si>
    <t>Paris, Île-de-France</t>
  </si>
  <si>
    <t>Halsbruke, Sachsen</t>
  </si>
  <si>
    <t>Vienna, Wien</t>
  </si>
  <si>
    <t>Arezzo, Toscana</t>
  </si>
  <si>
    <t>Almalyk, Toshkent</t>
  </si>
  <si>
    <t>Tamura, Fukushima</t>
  </si>
  <si>
    <t>Hamburg, Hamburg</t>
  </si>
  <si>
    <t>Salt Lake City, Utah</t>
  </si>
  <si>
    <t>Brampton, Ontario</t>
  </si>
  <si>
    <t>Ōita, Ôita</t>
  </si>
  <si>
    <t>Kasimov, Ryazanskaya oblast'</t>
  </si>
  <si>
    <t>Asan, Chungcheongnam-do</t>
  </si>
  <si>
    <t>Hoboken, Antwerpen</t>
  </si>
  <si>
    <t>Shanghang, Fujian</t>
  </si>
  <si>
    <t>Presidente Figueiredo, Amazonas</t>
  </si>
  <si>
    <t>Solikamsk, Permskiy kray</t>
  </si>
  <si>
    <t>Jiujiang, Jiangxi</t>
  </si>
  <si>
    <t>Omuta, Fukuoka</t>
  </si>
  <si>
    <t>Gastonia, North Carolina</t>
  </si>
  <si>
    <t>Matamoros, Tamaulipas</t>
  </si>
  <si>
    <t>Hermsdorf, Thüringen</t>
  </si>
  <si>
    <t>Newton, Massachusetts</t>
  </si>
  <si>
    <t>Boyertown, Pennsylvania</t>
  </si>
  <si>
    <t>Mound House, Nevada</t>
  </si>
  <si>
    <t>São João del Rei, Minas gerais</t>
  </si>
  <si>
    <t>Pompano Beach, Florida</t>
  </si>
  <si>
    <t>Jiangmen, Guangdong</t>
  </si>
  <si>
    <t>São João del Rei, Minas Gerais</t>
  </si>
  <si>
    <t>Map Ta Phut, Rayong</t>
  </si>
  <si>
    <t>Goslar, Niedersachsen</t>
  </si>
  <si>
    <t>Mito, Ibaraki</t>
  </si>
  <si>
    <t>Laufenburg, Baden-Württemberg</t>
  </si>
  <si>
    <t>Pangkal Pinang, Kepulauan Bangka Belitung</t>
  </si>
  <si>
    <t>Paracas, Ika</t>
  </si>
  <si>
    <t>Operaciones Metalurgicas S.A.</t>
  </si>
  <si>
    <t>Oruro, Oruro</t>
  </si>
  <si>
    <t>Sungailiat, Kepulauan Bangka Belitung</t>
  </si>
  <si>
    <t>PT Timah Tbk Kundur</t>
  </si>
  <si>
    <t>Kundur, Riau</t>
  </si>
  <si>
    <t>PT Timah Tbk Mentok</t>
  </si>
  <si>
    <t>Mentok, Kepulauan Bangka Belitung</t>
  </si>
  <si>
    <t>Mentawak, Kepulauan Bangka Belitung</t>
  </si>
  <si>
    <t>Chenzhou, Hunan</t>
  </si>
  <si>
    <t>Altoona, Pennsylvania</t>
  </si>
  <si>
    <t>Pemali, Kepulauan Bangka Belitung</t>
  </si>
  <si>
    <t>Pangkalan, Kepulauan Bangka Belitung</t>
  </si>
  <si>
    <t>Chmielów, Podkarpackie</t>
  </si>
  <si>
    <t>Gejiu, Yunnan</t>
  </si>
  <si>
    <t>Laibin, Guangxi</t>
  </si>
  <si>
    <t>Butterworth, Pulau Pinang</t>
  </si>
  <si>
    <t>Twinsburg, Ohio</t>
  </si>
  <si>
    <t>Asago, Hyogo</t>
  </si>
  <si>
    <t>West Belitung, Kepulauan Bangka Belitung</t>
  </si>
  <si>
    <t>Karimun, Kepulauan Riau</t>
  </si>
  <si>
    <t>Ariquemes, Rondônia</t>
  </si>
  <si>
    <t>Rosario, Cavite</t>
  </si>
  <si>
    <t>Beerse, Antwerpen</t>
  </si>
  <si>
    <t>Berango, Bizkaia</t>
  </si>
  <si>
    <t>Pangkalan Baru, Kepulauan Bangka Belitung</t>
  </si>
  <si>
    <t>Guanyang, Guangxi</t>
  </si>
  <si>
    <t>Melaka, Malaysia</t>
  </si>
  <si>
    <t>Pasir Putih, Kepulauan Bangka Belitung</t>
  </si>
  <si>
    <t>Chaozhou, Guangdong</t>
  </si>
  <si>
    <t>Chifeng, Nei Mongol</t>
  </si>
  <si>
    <t>Bairro Guarapiranga, Pirapora do Bom Jesus City, São Paulo</t>
  </si>
  <si>
    <t>Sriracha, Chon Buri</t>
  </si>
  <si>
    <t>Bebedouro, São Paulo</t>
  </si>
  <si>
    <t>Geiju, Yunnan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</si>
</sst>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Calibri"/>
      <family val="2"/>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4">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xf numFmtId="0" fontId="6" fillId="0" borderId="0"/>
    <xf numFmtId="0"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8" fontId="6" fillId="0" borderId="0" xfId="480"/>
    <xf numFmtId="0" fontId="117" fillId="0" borderId="0" xfId="0" applyFont="1" applyFill="1" applyAlignment="1">
      <alignment vertical="top" wrapText="1"/>
    </xf>
    <xf numFmtId="49" fontId="0" fillId="0" borderId="65" xfId="0" applyNumberFormat="1" applyFont="1" applyFill="1" applyBorder="1" applyAlignment="1" applyProtection="1">
      <alignment horizontal="left" vertical="center"/>
      <protection locked="0"/>
    </xf>
    <xf numFmtId="49" fontId="94" fillId="0" borderId="65" xfId="0" applyNumberFormat="1" applyFont="1" applyFill="1" applyBorder="1" applyAlignment="1" applyProtection="1">
      <alignment horizontal="left" vertical="center"/>
      <protection locked="0"/>
    </xf>
    <xf numFmtId="0" fontId="0" fillId="0" borderId="65" xfId="0" applyFont="1" applyFill="1" applyBorder="1" applyAlignment="1" applyProtection="1">
      <alignment horizontal="left" vertical="top" wrapText="1"/>
      <protection locked="0"/>
    </xf>
    <xf numFmtId="0" fontId="126" fillId="0" borderId="65" xfId="0" applyFont="1" applyFill="1" applyBorder="1" applyAlignment="1" applyProtection="1">
      <alignment horizontal="left" vertical="top" wrapText="1"/>
      <protection locked="0"/>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0" fillId="0" borderId="25" xfId="487" applyFont="1" applyFill="1" applyBorder="1" applyAlignment="1" applyProtection="1">
      <alignment horizontal="left" vertical="center" wrapText="1"/>
      <protection hidden="1"/>
    </xf>
    <xf numFmtId="0" fontId="100" fillId="0" borderId="18" xfId="487" applyFont="1" applyFill="1" applyBorder="1" applyAlignment="1" applyProtection="1">
      <alignment horizontal="left" vertical="center" wrapText="1"/>
      <protection hidden="1"/>
    </xf>
    <xf numFmtId="0" fontId="100"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7" fillId="2" borderId="1" xfId="487" applyFill="1" applyBorder="1" applyAlignment="1" applyProtection="1">
      <alignment horizontal="left" vertical="center" wrapText="1"/>
      <protection locked="0"/>
    </xf>
    <xf numFmtId="0" fontId="7" fillId="2" borderId="28" xfId="487"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hidden="1"/>
    </xf>
    <xf numFmtId="49" fontId="101" fillId="2" borderId="1" xfId="487" applyNumberFormat="1" applyFont="1" applyFill="1" applyBorder="1" applyAlignment="1" applyProtection="1">
      <alignment horizontal="left" vertical="center" wrapText="1"/>
      <protection locked="0" hidden="1"/>
    </xf>
    <xf numFmtId="49" fontId="101"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2" fillId="2" borderId="52" xfId="487" applyNumberFormat="1" applyFon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2" xfId="593" xr:uid="{A8DB6160-CF34-4D30-B7C1-33596DB9BA27}"/>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5" xfId="592" xr:uid="{9A4AB7DD-E3DA-4A20-9910-0DEA05A49FAB}"/>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6">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indexed="13"/>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1000293</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murrelektronik.com/en/service/further-documents.htmlSelect%20category:%20Environmental%20policy%20and%20principles/%20IPZ-Customer%20Information%20Conflict%20Minerals_%20SEC.%201502%20of%20H.R.%204173_EN"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baseColWidth="10" defaultColWidth="9" defaultRowHeight="12.6"/>
  <cols>
    <col min="1" max="1" width="0.90625" style="118" customWidth="1"/>
    <col min="2" max="2" width="6.90625" style="118" customWidth="1"/>
    <col min="3" max="3" width="8.453125" style="118" customWidth="1"/>
    <col min="4" max="4" width="13" style="234" customWidth="1"/>
    <col min="5" max="5" width="42.36328125" style="118" customWidth="1"/>
    <col min="6" max="6" width="53.36328125" style="118" customWidth="1"/>
    <col min="7" max="7" width="0.90625" style="118" customWidth="1"/>
    <col min="8" max="16384" width="9" style="118"/>
  </cols>
  <sheetData>
    <row r="1" spans="1:7" ht="13.2" thickTop="1">
      <c r="A1" s="9"/>
      <c r="B1" s="10"/>
      <c r="C1" s="10"/>
      <c r="D1" s="226"/>
      <c r="E1" s="10"/>
      <c r="F1" s="10"/>
      <c r="G1" s="11"/>
    </row>
    <row r="2" spans="1:7">
      <c r="A2" s="349"/>
      <c r="B2" s="38" t="s">
        <v>975</v>
      </c>
      <c r="C2" s="36"/>
      <c r="D2" s="227"/>
      <c r="E2" s="3"/>
      <c r="F2" s="36"/>
      <c r="G2" s="34"/>
    </row>
    <row r="3" spans="1:7">
      <c r="A3" s="349"/>
      <c r="B3" s="5" t="s">
        <v>964</v>
      </c>
      <c r="C3" s="6"/>
      <c r="D3" s="228"/>
      <c r="E3" s="3"/>
      <c r="F3" s="6"/>
      <c r="G3" s="34"/>
    </row>
    <row r="4" spans="1:7" ht="15">
      <c r="A4" s="349"/>
      <c r="B4" s="41" t="s">
        <v>977</v>
      </c>
      <c r="C4" s="7"/>
      <c r="D4" s="229"/>
      <c r="E4" s="3"/>
      <c r="F4" s="7"/>
      <c r="G4" s="34"/>
    </row>
    <row r="5" spans="1:7" ht="13.2">
      <c r="A5" s="349"/>
      <c r="B5" s="40" t="s">
        <v>1169</v>
      </c>
      <c r="C5" s="4"/>
      <c r="D5" s="230"/>
      <c r="E5" s="3"/>
      <c r="F5" s="4"/>
      <c r="G5" s="34"/>
    </row>
    <row r="6" spans="1:7">
      <c r="A6" s="349"/>
      <c r="B6" s="8"/>
      <c r="C6" s="8"/>
      <c r="D6" s="231"/>
      <c r="E6" s="8"/>
      <c r="F6" s="8"/>
      <c r="G6" s="34"/>
    </row>
    <row r="7" spans="1:7">
      <c r="A7" s="349"/>
      <c r="B7" s="8"/>
      <c r="C7" s="8"/>
      <c r="D7" s="231"/>
      <c r="E7" s="8"/>
      <c r="F7" s="8"/>
      <c r="G7" s="34"/>
    </row>
    <row r="8" spans="1:7">
      <c r="A8" s="349"/>
      <c r="B8" s="8"/>
      <c r="C8" s="8"/>
      <c r="D8" s="231"/>
      <c r="E8" s="8"/>
      <c r="F8" s="8"/>
      <c r="G8" s="34"/>
    </row>
    <row r="9" spans="1:7">
      <c r="A9" s="349"/>
      <c r="B9" s="352" t="s">
        <v>978</v>
      </c>
      <c r="C9" s="352"/>
      <c r="D9" s="352"/>
      <c r="E9" s="352"/>
      <c r="F9" s="352"/>
      <c r="G9" s="34"/>
    </row>
    <row r="10" spans="1:7" ht="27" customHeight="1">
      <c r="A10" s="349"/>
      <c r="B10" s="353" t="s">
        <v>511</v>
      </c>
      <c r="C10" s="353"/>
      <c r="D10" s="353"/>
      <c r="E10" s="353"/>
      <c r="F10" s="353"/>
      <c r="G10" s="34"/>
    </row>
    <row r="11" spans="1:7" ht="27" customHeight="1">
      <c r="A11" s="349"/>
      <c r="B11" s="354"/>
      <c r="C11" s="354"/>
      <c r="D11" s="354"/>
      <c r="E11" s="354"/>
      <c r="F11" s="354"/>
      <c r="G11" s="34"/>
    </row>
    <row r="12" spans="1:7">
      <c r="A12" s="349"/>
      <c r="B12" s="42" t="s">
        <v>976</v>
      </c>
      <c r="C12" s="43" t="s">
        <v>979</v>
      </c>
      <c r="D12" s="232" t="s">
        <v>980</v>
      </c>
      <c r="E12" s="43" t="s">
        <v>706</v>
      </c>
      <c r="F12" s="43" t="s">
        <v>707</v>
      </c>
      <c r="G12" s="34"/>
    </row>
    <row r="13" spans="1:7" ht="20.399999999999999">
      <c r="A13" s="349"/>
      <c r="B13" s="2">
        <v>1</v>
      </c>
      <c r="C13" s="37" t="s">
        <v>1220</v>
      </c>
      <c r="D13" s="39" t="s">
        <v>1004</v>
      </c>
      <c r="E13" s="214" t="s">
        <v>981</v>
      </c>
      <c r="F13" s="214"/>
      <c r="G13" s="34"/>
    </row>
    <row r="14" spans="1:7" ht="30.6">
      <c r="A14" s="349"/>
      <c r="B14" s="2">
        <v>2</v>
      </c>
      <c r="C14" s="37" t="s">
        <v>1220</v>
      </c>
      <c r="D14" s="39" t="s">
        <v>1154</v>
      </c>
      <c r="E14" s="214" t="s">
        <v>607</v>
      </c>
      <c r="F14" s="214" t="s">
        <v>608</v>
      </c>
      <c r="G14" s="34"/>
    </row>
    <row r="15" spans="1:7" ht="89.1" customHeight="1">
      <c r="A15" s="349"/>
      <c r="B15" s="355">
        <v>2.0099999999999998</v>
      </c>
      <c r="C15" s="358" t="s">
        <v>1220</v>
      </c>
      <c r="D15" s="361" t="s">
        <v>2745</v>
      </c>
      <c r="E15" s="215" t="s">
        <v>708</v>
      </c>
      <c r="F15" s="215" t="s">
        <v>711</v>
      </c>
      <c r="G15" s="34"/>
    </row>
    <row r="16" spans="1:7" ht="99" customHeight="1">
      <c r="A16" s="349"/>
      <c r="B16" s="356"/>
      <c r="C16" s="359"/>
      <c r="D16" s="362"/>
      <c r="E16" s="216"/>
      <c r="F16" s="216" t="s">
        <v>709</v>
      </c>
      <c r="G16" s="34"/>
    </row>
    <row r="17" spans="1:7" ht="63" customHeight="1">
      <c r="A17" s="349"/>
      <c r="B17" s="357"/>
      <c r="C17" s="360"/>
      <c r="D17" s="363"/>
      <c r="E17" s="37"/>
      <c r="F17" s="37" t="s">
        <v>710</v>
      </c>
      <c r="G17" s="34"/>
    </row>
    <row r="18" spans="1:7" ht="117" customHeight="1">
      <c r="A18" s="349"/>
      <c r="B18" s="355">
        <v>2.02</v>
      </c>
      <c r="C18" s="358" t="s">
        <v>1220</v>
      </c>
      <c r="D18" s="361" t="s">
        <v>2746</v>
      </c>
      <c r="E18" s="215" t="s">
        <v>512</v>
      </c>
      <c r="F18" s="215" t="s">
        <v>601</v>
      </c>
      <c r="G18" s="34"/>
    </row>
    <row r="19" spans="1:7" ht="71.099999999999994" customHeight="1">
      <c r="A19" s="349"/>
      <c r="B19" s="356"/>
      <c r="C19" s="359"/>
      <c r="D19" s="362"/>
      <c r="E19" s="216" t="s">
        <v>606</v>
      </c>
      <c r="F19" s="216" t="s">
        <v>513</v>
      </c>
      <c r="G19" s="34"/>
    </row>
    <row r="20" spans="1:7" ht="90.75" customHeight="1">
      <c r="A20" s="349"/>
      <c r="B20" s="356"/>
      <c r="C20" s="359"/>
      <c r="D20" s="362"/>
      <c r="E20" s="216"/>
      <c r="F20" s="216" t="s">
        <v>713</v>
      </c>
      <c r="G20" s="34"/>
    </row>
    <row r="21" spans="1:7" ht="74.25" customHeight="1">
      <c r="A21" s="349"/>
      <c r="B21" s="357"/>
      <c r="C21" s="360"/>
      <c r="D21" s="363"/>
      <c r="E21" s="37"/>
      <c r="F21" s="37" t="s">
        <v>712</v>
      </c>
      <c r="G21" s="34"/>
    </row>
    <row r="22" spans="1:7" ht="90" customHeight="1">
      <c r="A22" s="349"/>
      <c r="B22" s="367">
        <v>2.0299999999999998</v>
      </c>
      <c r="C22" s="367" t="s">
        <v>947</v>
      </c>
      <c r="D22" s="370" t="s">
        <v>2747</v>
      </c>
      <c r="E22" s="358" t="s">
        <v>510</v>
      </c>
      <c r="F22" s="215" t="s">
        <v>534</v>
      </c>
      <c r="G22" s="34"/>
    </row>
    <row r="23" spans="1:7" ht="109.5" customHeight="1">
      <c r="A23" s="349"/>
      <c r="B23" s="368"/>
      <c r="C23" s="368"/>
      <c r="D23" s="371"/>
      <c r="E23" s="359"/>
      <c r="F23" s="216" t="s">
        <v>948</v>
      </c>
      <c r="G23" s="34"/>
    </row>
    <row r="24" spans="1:7" ht="74.25" customHeight="1">
      <c r="A24" s="349"/>
      <c r="B24" s="369"/>
      <c r="C24" s="369"/>
      <c r="D24" s="372"/>
      <c r="E24" s="360"/>
      <c r="F24" s="37" t="s">
        <v>509</v>
      </c>
      <c r="G24" s="34"/>
    </row>
    <row r="25" spans="1:7" ht="72" customHeight="1">
      <c r="A25" s="349"/>
      <c r="B25" s="2" t="s">
        <v>532</v>
      </c>
      <c r="C25" s="37" t="s">
        <v>533</v>
      </c>
      <c r="D25" s="39" t="s">
        <v>2748</v>
      </c>
      <c r="E25" s="37" t="s">
        <v>2741</v>
      </c>
      <c r="F25" s="37" t="s">
        <v>535</v>
      </c>
      <c r="G25" s="34"/>
    </row>
    <row r="26" spans="1:7" ht="98.1" customHeight="1">
      <c r="A26" s="349"/>
      <c r="B26" s="364">
        <v>3</v>
      </c>
      <c r="C26" s="355" t="s">
        <v>79</v>
      </c>
      <c r="D26" s="361" t="s">
        <v>2749</v>
      </c>
      <c r="E26" s="358" t="s">
        <v>0</v>
      </c>
      <c r="F26" s="215" t="s">
        <v>73</v>
      </c>
      <c r="G26" s="34"/>
    </row>
    <row r="27" spans="1:7" ht="90" customHeight="1">
      <c r="A27" s="349"/>
      <c r="B27" s="365"/>
      <c r="C27" s="356"/>
      <c r="D27" s="362"/>
      <c r="E27" s="359"/>
      <c r="F27" s="216" t="s">
        <v>68</v>
      </c>
      <c r="G27" s="34"/>
    </row>
    <row r="28" spans="1:7" ht="19.350000000000001" customHeight="1">
      <c r="A28" s="349"/>
      <c r="B28" s="365"/>
      <c r="C28" s="356"/>
      <c r="D28" s="362"/>
      <c r="E28" s="359"/>
      <c r="F28" s="216" t="s">
        <v>69</v>
      </c>
      <c r="G28" s="34"/>
    </row>
    <row r="29" spans="1:7" ht="74.400000000000006" customHeight="1">
      <c r="A29" s="349"/>
      <c r="B29" s="365"/>
      <c r="C29" s="356"/>
      <c r="D29" s="362"/>
      <c r="E29" s="359"/>
      <c r="F29" s="216" t="s">
        <v>70</v>
      </c>
      <c r="G29" s="34"/>
    </row>
    <row r="30" spans="1:7" ht="62.4" customHeight="1">
      <c r="A30" s="349"/>
      <c r="B30" s="365"/>
      <c r="C30" s="356"/>
      <c r="D30" s="362"/>
      <c r="E30" s="359"/>
      <c r="F30" s="216" t="s">
        <v>71</v>
      </c>
      <c r="G30" s="34"/>
    </row>
    <row r="31" spans="1:7" ht="81" customHeight="1">
      <c r="A31" s="349"/>
      <c r="B31" s="365"/>
      <c r="C31" s="356"/>
      <c r="D31" s="362"/>
      <c r="E31" s="359"/>
      <c r="F31" s="216" t="s">
        <v>72</v>
      </c>
      <c r="G31" s="34"/>
    </row>
    <row r="32" spans="1:7" ht="48.75" customHeight="1">
      <c r="A32" s="349"/>
      <c r="B32" s="365"/>
      <c r="C32" s="356"/>
      <c r="D32" s="362"/>
      <c r="E32" s="359"/>
      <c r="F32" s="216" t="s">
        <v>75</v>
      </c>
      <c r="G32" s="34"/>
    </row>
    <row r="33" spans="1:7" ht="98.4" customHeight="1">
      <c r="A33" s="349"/>
      <c r="B33" s="365"/>
      <c r="C33" s="356"/>
      <c r="D33" s="362"/>
      <c r="E33" s="359"/>
      <c r="F33" s="216" t="s">
        <v>74</v>
      </c>
      <c r="G33" s="34"/>
    </row>
    <row r="34" spans="1:7" ht="89.1" customHeight="1">
      <c r="A34" s="349"/>
      <c r="B34" s="365"/>
      <c r="C34" s="356"/>
      <c r="D34" s="362"/>
      <c r="E34" s="359"/>
      <c r="F34" s="216" t="s">
        <v>76</v>
      </c>
      <c r="G34" s="34"/>
    </row>
    <row r="35" spans="1:7" ht="29.1" customHeight="1">
      <c r="A35" s="349"/>
      <c r="B35" s="365"/>
      <c r="C35" s="356"/>
      <c r="D35" s="362"/>
      <c r="E35" s="359"/>
      <c r="F35" s="216" t="s">
        <v>77</v>
      </c>
      <c r="G35" s="34"/>
    </row>
    <row r="36" spans="1:7" ht="112.2">
      <c r="A36" s="349"/>
      <c r="B36" s="366"/>
      <c r="C36" s="357"/>
      <c r="D36" s="363"/>
      <c r="E36" s="360"/>
      <c r="F36" s="217" t="s">
        <v>78</v>
      </c>
      <c r="G36" s="34"/>
    </row>
    <row r="37" spans="1:7" ht="102">
      <c r="A37" s="349"/>
      <c r="B37" s="176">
        <v>3.01</v>
      </c>
      <c r="C37" s="177" t="s">
        <v>79</v>
      </c>
      <c r="D37" s="39" t="s">
        <v>2750</v>
      </c>
      <c r="E37" s="218" t="s">
        <v>1475</v>
      </c>
      <c r="F37" s="219" t="s">
        <v>1602</v>
      </c>
      <c r="G37" s="34"/>
    </row>
    <row r="38" spans="1:7" ht="81.599999999999994">
      <c r="A38" s="349"/>
      <c r="B38" s="176">
        <v>3.02</v>
      </c>
      <c r="C38" s="177" t="s">
        <v>1509</v>
      </c>
      <c r="D38" s="39" t="s">
        <v>2751</v>
      </c>
      <c r="E38" s="218" t="s">
        <v>1524</v>
      </c>
      <c r="F38" s="219" t="s">
        <v>1603</v>
      </c>
      <c r="G38" s="34"/>
    </row>
    <row r="39" spans="1:7" ht="81.599999999999994">
      <c r="A39" s="349"/>
      <c r="B39" s="192">
        <v>4</v>
      </c>
      <c r="C39" s="191" t="s">
        <v>1782</v>
      </c>
      <c r="D39" s="39" t="s">
        <v>2752</v>
      </c>
      <c r="E39" s="37" t="s">
        <v>2680</v>
      </c>
      <c r="F39" s="37" t="s">
        <v>1783</v>
      </c>
      <c r="G39" s="34"/>
    </row>
    <row r="40" spans="1:7" ht="40.799999999999997">
      <c r="A40" s="349"/>
      <c r="B40" s="176">
        <v>4.01</v>
      </c>
      <c r="C40" s="191" t="s">
        <v>1782</v>
      </c>
      <c r="D40" s="39" t="s">
        <v>2754</v>
      </c>
      <c r="E40" s="37" t="s">
        <v>2700</v>
      </c>
      <c r="F40" s="37" t="s">
        <v>2706</v>
      </c>
      <c r="G40" s="34"/>
    </row>
    <row r="41" spans="1:7" ht="40.799999999999997">
      <c r="A41" s="349"/>
      <c r="B41" s="176" t="s">
        <v>2739</v>
      </c>
      <c r="C41" s="191" t="s">
        <v>1782</v>
      </c>
      <c r="D41" s="39" t="s">
        <v>2753</v>
      </c>
      <c r="E41" s="37" t="s">
        <v>2742</v>
      </c>
      <c r="F41" s="37" t="s">
        <v>2740</v>
      </c>
      <c r="G41" s="34"/>
    </row>
    <row r="42" spans="1:7" ht="40.799999999999997">
      <c r="A42" s="349"/>
      <c r="B42" s="176" t="s">
        <v>2791</v>
      </c>
      <c r="C42" s="191" t="s">
        <v>1782</v>
      </c>
      <c r="D42" s="39" t="s">
        <v>2962</v>
      </c>
      <c r="E42" s="37" t="s">
        <v>2741</v>
      </c>
      <c r="F42" s="37" t="s">
        <v>2792</v>
      </c>
      <c r="G42" s="34"/>
    </row>
    <row r="43" spans="1:7" ht="112.2">
      <c r="A43" s="349"/>
      <c r="B43" s="208">
        <v>4.0999999999999996</v>
      </c>
      <c r="C43" s="191" t="s">
        <v>2961</v>
      </c>
      <c r="D43" s="209">
        <v>42867</v>
      </c>
      <c r="E43" s="220" t="s">
        <v>2964</v>
      </c>
      <c r="F43" s="37" t="s">
        <v>2963</v>
      </c>
      <c r="G43" s="34"/>
    </row>
    <row r="44" spans="1:7" ht="71.400000000000006">
      <c r="A44" s="349"/>
      <c r="B44" s="208">
        <v>4.2</v>
      </c>
      <c r="C44" s="191" t="s">
        <v>2961</v>
      </c>
      <c r="D44" s="209">
        <v>42704</v>
      </c>
      <c r="E44" s="220" t="s">
        <v>3218</v>
      </c>
      <c r="F44" s="37" t="s">
        <v>3183</v>
      </c>
      <c r="G44" s="34"/>
    </row>
    <row r="45" spans="1:7" ht="132.6">
      <c r="A45" s="349"/>
      <c r="B45" s="287">
        <v>5</v>
      </c>
      <c r="C45" s="191" t="s">
        <v>2961</v>
      </c>
      <c r="D45" s="209">
        <v>42867</v>
      </c>
      <c r="E45" s="220" t="s">
        <v>14010</v>
      </c>
      <c r="F45" s="37" t="s">
        <v>13594</v>
      </c>
      <c r="G45" s="34"/>
    </row>
    <row r="46" spans="1:7" ht="30.6">
      <c r="A46" s="349"/>
      <c r="B46" s="208">
        <v>5.01</v>
      </c>
      <c r="C46" s="191" t="s">
        <v>2961</v>
      </c>
      <c r="D46" s="209">
        <v>42907</v>
      </c>
      <c r="E46" s="220" t="s">
        <v>14066</v>
      </c>
      <c r="F46" s="37" t="s">
        <v>13594</v>
      </c>
      <c r="G46" s="34"/>
    </row>
    <row r="47" spans="1:7" ht="61.2">
      <c r="A47" s="349"/>
      <c r="B47" s="208">
        <v>5.0999999999999996</v>
      </c>
      <c r="C47" s="191" t="s">
        <v>2961</v>
      </c>
      <c r="D47" s="209">
        <v>43070</v>
      </c>
      <c r="E47" s="220" t="s">
        <v>14292</v>
      </c>
      <c r="F47" s="37" t="s">
        <v>14293</v>
      </c>
      <c r="G47" s="34"/>
    </row>
    <row r="48" spans="1:7" ht="51">
      <c r="A48" s="349"/>
      <c r="B48" s="208">
        <v>5.1100000000000003</v>
      </c>
      <c r="C48" s="191" t="s">
        <v>14573</v>
      </c>
      <c r="D48" s="209">
        <v>43217</v>
      </c>
      <c r="E48" s="220" t="s">
        <v>14719</v>
      </c>
      <c r="F48" s="37" t="s">
        <v>14614</v>
      </c>
      <c r="G48" s="34"/>
    </row>
    <row r="49" spans="1:7" ht="13.2" thickBot="1">
      <c r="A49" s="350"/>
      <c r="B49" s="351" t="str">
        <f ca="1">OFFSET(L!$C$1,MATCH("General"&amp;"Cpy",L!$A:$A,0)-1,SL,,)</f>
        <v>© 2018 Responsible Minerals Initiative. All rights reserved.</v>
      </c>
      <c r="C49" s="351"/>
      <c r="D49" s="351"/>
      <c r="E49" s="351"/>
      <c r="F49" s="351"/>
      <c r="G49" s="35"/>
    </row>
    <row r="50" spans="1:7" ht="13.2"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baseColWidth="10" defaultColWidth="8.90625" defaultRowHeight="12.6"/>
  <cols>
    <col min="1" max="1" width="20.453125" style="80" customWidth="1"/>
    <col min="2" max="2" width="57.08984375" style="80" customWidth="1"/>
    <col min="3" max="16384" width="8.9062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baseColWidth="10" defaultColWidth="8.90625" defaultRowHeight="12.6"/>
  <cols>
    <col min="2" max="2" width="27.3632812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baseColWidth="10" defaultColWidth="8.90625" defaultRowHeight="12.6"/>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2.4">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6.2">
      <c r="A5" s="130"/>
      <c r="B5" s="119"/>
    </row>
    <row r="6" spans="1:2" ht="32.4">
      <c r="A6" s="129" t="str">
        <f ca="1">OFFSET(L!$C$1,MATCH("Instructions"&amp;ADDRESS(ROW(),COLUMN(),4),L!$A:$A,0)-1,SL,,)</f>
        <v>Instructions for completing Company Information questions (rows 8 - 22).
Provide comments in ENGLISH only</v>
      </c>
      <c r="B6" s="119" t="s">
        <v>1449</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1449</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1449</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2.4">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45.80000000000001">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78.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6.2">
      <c r="A47" s="130"/>
      <c r="B47" s="119"/>
    </row>
    <row r="48" spans="1:2" ht="32.4">
      <c r="A48" s="129" t="str">
        <f ca="1">OFFSET(L!$C$1,MATCH("Instructions"&amp;ADDRESS(ROW(),COLUMN(),4),L!$A:$A,0)-1,SL,,)</f>
        <v>Note:  Columns with (*) are mandatory fields</v>
      </c>
      <c r="B48" s="119" t="s">
        <v>1449</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2.4">
      <c r="A51" s="126" t="str">
        <f ca="1">OFFSET(L!$C$1,MATCH("Instructions"&amp;ADDRESS(ROW(),COLUMN(),4),L!$A:$A,0)-1,SL,,)</f>
        <v>2. Metal (*)   -   Use the pull down menu to select the metal for which you are entering smelter information.  This field is mandatory.</v>
      </c>
      <c r="B51" s="119" t="s">
        <v>1449</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4.8">
      <c r="A57" s="126" t="str">
        <f ca="1">OFFSET(L!$C$1,MATCH("Instructions"&amp;ADDRESS(ROW(),COLUMN(),4),L!$A:$A,0)-1,SL,,)</f>
        <v>8. Smelter Street -  Provide the street name on which the smelter is located. This field is optional.</v>
      </c>
      <c r="B57" s="119" t="s">
        <v>1448</v>
      </c>
    </row>
    <row r="58" spans="1:2" ht="64.8">
      <c r="A58" s="126" t="str">
        <f ca="1">OFFSET(L!$C$1,MATCH("Instructions"&amp;ADDRESS(ROW(),COLUMN(),4),L!$A:$A,0)-1,SL,,)</f>
        <v>9. Smelter City – Provide the city name of where the smelter is located. This field is optional.</v>
      </c>
      <c r="B58" s="119" t="s">
        <v>1448</v>
      </c>
    </row>
    <row r="59" spans="1:2" ht="32.4">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78.2">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81">
      <c r="A73" s="126" t="str">
        <f ca="1">OFFSET(L!$C$1,MATCH("Instructions"&amp;ADDRESS(ROW(),COLUMN(),4),L!$A:$A,0)-1,SL,,)</f>
        <v xml:space="preserve">By accessing and using the List or any Tool, and in consideration thereof, the User agrees to the foregoing. </v>
      </c>
      <c r="B73" s="119" t="s">
        <v>1454</v>
      </c>
    </row>
    <row r="74" spans="1:2" ht="32.4">
      <c r="A74" s="126"/>
      <c r="B74" s="119" t="s">
        <v>514</v>
      </c>
    </row>
    <row r="75" spans="1:2" ht="16.2">
      <c r="A75" s="126" t="str">
        <f ca="1">OFFSET(L!$C$1,MATCH("General"&amp;"Cpy",L!$A:$A,0)-1,SL,,)</f>
        <v>© 2018 Responsible Minerals Initiative. All rights reserved.</v>
      </c>
      <c r="B75" s="120"/>
    </row>
    <row r="76" spans="1:2" ht="16.2">
      <c r="A76" s="127" t="s">
        <v>1164</v>
      </c>
      <c r="B76" s="120"/>
    </row>
    <row r="77" spans="1:2" ht="16.2">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heading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baseColWidth="10" defaultColWidth="8.90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90625" style="118" customWidth="1"/>
    <col min="8" max="16384" width="8.90625" style="118"/>
  </cols>
  <sheetData>
    <row r="1" spans="1:5" ht="13.2" thickTop="1">
      <c r="A1" s="373"/>
      <c r="B1" s="374"/>
      <c r="C1" s="374"/>
      <c r="D1" s="375"/>
    </row>
    <row r="2" spans="1:5" ht="71.25" customHeight="1">
      <c r="A2" s="91"/>
      <c r="B2" s="172" t="str">
        <f ca="1">OFFSET(L!$C$1,MATCH("Definitions"&amp;ADDRESS(ROW(),COLUMN(),4),L!$A:$A,0)-1,SL,,)</f>
        <v>ITEM</v>
      </c>
      <c r="C2" s="172" t="str">
        <f ca="1">OFFSET(L!$C$1,MATCH("Definitions"&amp;ADDRESS(ROW(),COLUMN(),4),L!$A:$A,0)-1,SL,,)</f>
        <v>DEFINITION</v>
      </c>
      <c r="D2" s="377"/>
      <c r="E2" s="132"/>
    </row>
    <row r="3" spans="1:5" ht="63.9" customHeight="1">
      <c r="A3" s="91"/>
      <c r="B3" s="78" t="str">
        <f ca="1">OFFSET(L!$C$1,MATCH("Definitions"&amp;ADDRESS(ROW(),COLUMN(),4),L!$A:$A,0)-1,SL,,)</f>
        <v>3TG</v>
      </c>
      <c r="C3" s="78" t="str">
        <f ca="1">OFFSET(L!$C$1,MATCH("Definitions"&amp;ADDRESS(ROW(),COLUMN(),4),L!$A:$A,0)-1,SL,,)</f>
        <v>Tantalum, tin, tungsten, gold</v>
      </c>
      <c r="D3" s="377"/>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33"/>
    </row>
    <row r="5" spans="1:5" ht="113.4">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7"/>
      <c r="E5" s="133" t="s">
        <v>1458</v>
      </c>
    </row>
    <row r="6" spans="1:5" ht="64.8">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7"/>
      <c r="E6" s="133" t="s">
        <v>1458</v>
      </c>
    </row>
    <row r="7" spans="1:5" ht="145.80000000000001">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7"/>
      <c r="E7" s="133" t="s">
        <v>1461</v>
      </c>
    </row>
    <row r="8" spans="1:5" ht="64.8">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7"/>
      <c r="E8" s="133" t="s">
        <v>1458</v>
      </c>
    </row>
    <row r="9" spans="1:5" ht="48.6">
      <c r="A9" s="91"/>
      <c r="B9" s="78" t="str">
        <f ca="1">OFFSET(L!$C$1,MATCH("Definitions"&amp;ADDRESS(ROW(),COLUMN(),4),L!$A:$A,0)-1,SL,,)</f>
        <v>DRC</v>
      </c>
      <c r="C9" s="78" t="str">
        <f ca="1">OFFSET(L!$C$1,MATCH("Definitions"&amp;ADDRESS(ROW(),COLUMN(),4),L!$A:$A,0)-1,SL,,)</f>
        <v>Democratic Republic of Congo</v>
      </c>
      <c r="D9" s="377"/>
      <c r="E9" s="133" t="s">
        <v>1457</v>
      </c>
    </row>
    <row r="10" spans="1:5" ht="64.8">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7"/>
      <c r="E10" s="133" t="s">
        <v>1457</v>
      </c>
    </row>
    <row r="11" spans="1:5" ht="64.8">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7"/>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7"/>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7"/>
      <c r="E13" s="133" t="s">
        <v>1457</v>
      </c>
    </row>
    <row r="14" spans="1:5" ht="129.6">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7"/>
      <c r="E14" s="133" t="s">
        <v>1457</v>
      </c>
    </row>
    <row r="15" spans="1:5" ht="64.8">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7"/>
      <c r="E15" s="133" t="s">
        <v>1457</v>
      </c>
    </row>
    <row r="16" spans="1:5" ht="194.4">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7"/>
      <c r="E16" s="133" t="s">
        <v>1457</v>
      </c>
    </row>
    <row r="17" spans="1:5" ht="162">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7"/>
      <c r="E17" s="133" t="s">
        <v>1457</v>
      </c>
    </row>
    <row r="18" spans="1:5" ht="16.2">
      <c r="A18" s="91"/>
      <c r="B18" s="78" t="str">
        <f ca="1">OFFSET(L!$C$1,MATCH("Definitions"&amp;ADDRESS(ROW(),COLUMN(),4),L!$A:$A,0)-1,SL,,)</f>
        <v>OECD</v>
      </c>
      <c r="C18" s="78" t="str">
        <f ca="1">OFFSET(L!$C$1,MATCH("Definitions"&amp;ADDRESS(ROW(),COLUMN(),4),L!$A:$A,0)-1,SL,,)</f>
        <v>Organisation for Economic Co-operation and Development</v>
      </c>
      <c r="D18" s="377"/>
      <c r="E18" s="133"/>
    </row>
    <row r="19" spans="1:5" ht="32.4">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7"/>
      <c r="E19" s="133"/>
    </row>
    <row r="20" spans="1:5" ht="16.2">
      <c r="A20" s="91"/>
      <c r="B20" s="78" t="str">
        <f ca="1">OFFSET(L!$C$1,MATCH("Definitions"&amp;ADDRESS(ROW(),COLUMN(),4),L!$A:$A,0)-1,SL,,)</f>
        <v>RBA</v>
      </c>
      <c r="C20" s="78" t="str">
        <f ca="1">OFFSET(L!$C$1,MATCH("Definitions"&amp;ADDRESS(ROW(),COLUMN(),4),L!$A:$A,0)-1,SL,,)</f>
        <v>Responsible Business Alliance (www.responsiblebusiness.org)</v>
      </c>
      <c r="D20" s="377"/>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7"/>
      <c r="E21" s="133"/>
    </row>
    <row r="22" spans="1:5" ht="64.8">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7"/>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7"/>
      <c r="E23" s="133"/>
    </row>
    <row r="24" spans="1:5" ht="145.80000000000001">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7"/>
      <c r="E24" s="133" t="s">
        <v>1457</v>
      </c>
    </row>
    <row r="25" spans="1:5" ht="81">
      <c r="A25" s="91"/>
      <c r="B25" s="78" t="str">
        <f ca="1">OFFSET(L!$C$1,MATCH("Definitions"&amp;ADDRESS(ROW(),COLUMN(),4),L!$A:$A,0)-1,SL,,)</f>
        <v>SEC</v>
      </c>
      <c r="C25" s="78" t="str">
        <f ca="1">OFFSET(L!$C$1,MATCH("Definitions"&amp;ADDRESS(ROW(),COLUMN(),4),L!$A:$A,0)-1,SL,,)</f>
        <v>U.S. Securities and Exchange Commission (www.sec.gov)</v>
      </c>
      <c r="D25" s="377"/>
      <c r="E25" s="133" t="s">
        <v>1459</v>
      </c>
    </row>
    <row r="26" spans="1:5" ht="64.8">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7"/>
      <c r="E26" s="133" t="s">
        <v>1457</v>
      </c>
    </row>
    <row r="27" spans="1:5" ht="64.8">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7"/>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7"/>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7"/>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7"/>
      <c r="E30" s="133"/>
    </row>
    <row r="31" spans="1:5" ht="16.2">
      <c r="A31" s="91"/>
      <c r="B31" s="376" t="str">
        <f ca="1">OFFSET(L!$C$1,MATCH("General"&amp;"Cpy",L!$A:$A,0)-1,SL,,)</f>
        <v>© 2018 Responsible Minerals Initiative. All rights reserved.</v>
      </c>
      <c r="C31" s="376"/>
      <c r="D31" s="377"/>
      <c r="E31" s="133"/>
    </row>
    <row r="32" spans="1:5" ht="13.2" thickBot="1">
      <c r="A32" s="92"/>
      <c r="B32" s="195"/>
      <c r="C32" s="195"/>
      <c r="D32" s="378"/>
    </row>
    <row r="33" ht="13.2"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4" zoomScale="82" zoomScaleNormal="82" zoomScalePageLayoutView="70" workbookViewId="0">
      <selection activeCell="G22" sqref="G22"/>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8" hidden="1" customWidth="1"/>
    <col min="13" max="15" width="4.90625" style="118" hidden="1" customWidth="1"/>
    <col min="16" max="23" width="9.08984375" hidden="1" customWidth="1"/>
    <col min="24" max="24" width="9.08984375" customWidth="1"/>
  </cols>
  <sheetData>
    <row r="1" spans="1:34" ht="16.8" thickTop="1">
      <c r="A1" s="410"/>
      <c r="B1" s="411"/>
      <c r="C1" s="411"/>
      <c r="D1" s="411"/>
      <c r="E1" s="411"/>
      <c r="F1" s="411"/>
      <c r="G1" s="411"/>
      <c r="H1" s="411"/>
      <c r="I1" s="411"/>
      <c r="J1" s="411"/>
      <c r="K1" s="412"/>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3" t="str">
        <f ca="1">OFFSET(L!$C$1,MATCH("Declaration"&amp;ADDRESS(ROW(),COLUMN(),4),L!$A:$A,0)-1,SL,,)</f>
        <v>Conflict Minerals Reporting Template (CMRT)</v>
      </c>
      <c r="E2" s="414"/>
      <c r="F2" s="414"/>
      <c r="G2" s="414"/>
      <c r="H2" s="414"/>
      <c r="I2" s="414"/>
      <c r="J2" s="415"/>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23"/>
      <c r="G3" s="423"/>
      <c r="H3" s="423"/>
      <c r="I3" s="194"/>
      <c r="J3" s="173" t="s">
        <v>14598</v>
      </c>
      <c r="K3" s="48"/>
      <c r="L3" s="144"/>
      <c r="M3" s="135"/>
      <c r="N3" s="135"/>
      <c r="O3" s="136"/>
      <c r="P3" s="149">
        <f>MATCH($D$3,LN,0)</f>
        <v>1</v>
      </c>
    </row>
    <row r="4" spans="1:34" ht="16.2">
      <c r="A4" s="46"/>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6.2">
      <c r="A7" s="46"/>
      <c r="B7" s="428" t="str">
        <f ca="1">OFFSET(L!$C$1,MATCH("Declaration"&amp;ADDRESS(ROW(),COLUMN(),4),L!$A:$A,0)-1,SL,,)</f>
        <v>Company Information</v>
      </c>
      <c r="C7" s="428"/>
      <c r="D7" s="428"/>
      <c r="E7" s="428"/>
      <c r="F7" s="428"/>
      <c r="G7" s="428"/>
      <c r="H7" s="428"/>
      <c r="I7" s="428"/>
      <c r="J7" s="42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ustomHeight="1">
      <c r="A8" s="50"/>
      <c r="B8" s="90" t="str">
        <f ca="1">OFFSET(L!$C$1,MATCH("Declaration"&amp;ADDRESS(ROW(),COLUMN(),4),L!$A:$A,0)-1,SL,,)</f>
        <v>Company Name (*):</v>
      </c>
      <c r="C8" s="93"/>
      <c r="D8" s="416" t="s">
        <v>15434</v>
      </c>
      <c r="E8" s="417"/>
      <c r="F8" s="417"/>
      <c r="G8" s="417"/>
      <c r="H8" s="417"/>
      <c r="I8" s="417"/>
      <c r="J8" s="418"/>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425" t="s">
        <v>569</v>
      </c>
      <c r="E9" s="426"/>
      <c r="F9" s="426"/>
      <c r="G9" s="427"/>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 customHeight="1">
      <c r="A10" s="50"/>
      <c r="B10" s="429" t="str">
        <f ca="1">OFFSET(L!$C$1,MATCH("Declaration"&amp;ADDRESS(ROW(),COLUMN(),4)&amp;LEFT($D$9,1),L!$A:$A,0)-1,SL,,)</f>
        <v>Description of Scope:</v>
      </c>
      <c r="C10" s="156"/>
      <c r="D10" s="420"/>
      <c r="E10" s="421"/>
      <c r="F10" s="421"/>
      <c r="G10" s="421"/>
      <c r="H10" s="421"/>
      <c r="I10" s="421"/>
      <c r="J10" s="42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30"/>
      <c r="C11" s="156"/>
      <c r="D11" s="394" t="str">
        <f ca="1">IF(D9=Q9,OFFSET(L!$C$1,MATCH("Declaration"&amp;ADDRESS(ROW(),COLUMN(),4),L!$A:$A,0)-1,SL,,),"")</f>
        <v/>
      </c>
      <c r="E11" s="395"/>
      <c r="F11" s="395"/>
      <c r="G11" s="395"/>
      <c r="H11" s="395"/>
      <c r="I11" s="395"/>
      <c r="J11" s="39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403"/>
      <c r="E12" s="404"/>
      <c r="F12" s="404"/>
      <c r="G12" s="404"/>
      <c r="H12" s="404"/>
      <c r="I12" s="404"/>
      <c r="J12" s="40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403"/>
      <c r="E13" s="404"/>
      <c r="F13" s="404"/>
      <c r="G13" s="404"/>
      <c r="H13" s="404"/>
      <c r="I13" s="404"/>
      <c r="J13" s="40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ustomHeight="1">
      <c r="A14" s="50"/>
      <c r="B14" s="52" t="str">
        <f ca="1">OFFSET(L!$C$1,MATCH("Declaration"&amp;ADDRESS(ROW(),COLUMN(),4),L!$A:$A,0)-1,SL,,)</f>
        <v>Address:</v>
      </c>
      <c r="C14" s="94"/>
      <c r="D14" s="403" t="s">
        <v>15435</v>
      </c>
      <c r="E14" s="404"/>
      <c r="F14" s="404"/>
      <c r="G14" s="404"/>
      <c r="H14" s="404"/>
      <c r="I14" s="404"/>
      <c r="J14" s="40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403" t="s">
        <v>15436</v>
      </c>
      <c r="E15" s="404"/>
      <c r="F15" s="404"/>
      <c r="G15" s="404"/>
      <c r="H15" s="404"/>
      <c r="I15" s="404"/>
      <c r="J15" s="40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ustomHeight="1">
      <c r="A16" s="50"/>
      <c r="B16" s="52" t="str">
        <f ca="1">OFFSET(L!$C$1,MATCH("Declaration"&amp;ADDRESS(ROW(),COLUMN(),4),L!$A:$A,0)-1,SL,,)</f>
        <v>Email – Contact (*):</v>
      </c>
      <c r="C16" s="94"/>
      <c r="D16" s="431" t="s">
        <v>15437</v>
      </c>
      <c r="E16" s="432"/>
      <c r="F16" s="432"/>
      <c r="G16" s="432"/>
      <c r="H16" s="432"/>
      <c r="I16" s="432"/>
      <c r="J16" s="433"/>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ustomHeight="1">
      <c r="A17" s="50"/>
      <c r="B17" s="52" t="str">
        <f ca="1">OFFSET(L!$C$1,MATCH("Declaration"&amp;ADDRESS(ROW(),COLUMN(),4),L!$A:$A,0)-1,SL,,)</f>
        <v>Phone – Contact (*):</v>
      </c>
      <c r="C17" s="94"/>
      <c r="D17" s="403" t="s">
        <v>15438</v>
      </c>
      <c r="E17" s="404"/>
      <c r="F17" s="404"/>
      <c r="G17" s="404"/>
      <c r="H17" s="404"/>
      <c r="I17" s="404"/>
      <c r="J17" s="40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403" t="s">
        <v>15439</v>
      </c>
      <c r="E18" s="404"/>
      <c r="F18" s="404"/>
      <c r="G18" s="404"/>
      <c r="H18" s="404"/>
      <c r="I18" s="404"/>
      <c r="J18" s="40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ustomHeight="1">
      <c r="A19" s="50"/>
      <c r="B19" s="52" t="str">
        <f ca="1">OFFSET(L!$C$1,MATCH("Declaration"&amp;ADDRESS(ROW(),COLUMN(),4),L!$A:$A,0)-1,SL,,)</f>
        <v>Title - Authorizer:</v>
      </c>
      <c r="C19" s="94"/>
      <c r="D19" s="403" t="s">
        <v>15440</v>
      </c>
      <c r="E19" s="404"/>
      <c r="F19" s="404"/>
      <c r="G19" s="404"/>
      <c r="H19" s="404"/>
      <c r="I19" s="404"/>
      <c r="J19" s="40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ustomHeight="1">
      <c r="A20" s="50"/>
      <c r="B20" s="52" t="str">
        <f ca="1">OFFSET(L!$C$1,MATCH("Declaration"&amp;ADDRESS(ROW(),COLUMN(),4),L!$A:$A,0)-1,SL,,)</f>
        <v>Email - Authorizer (*):</v>
      </c>
      <c r="C20" s="94"/>
      <c r="D20" s="431" t="s">
        <v>15441</v>
      </c>
      <c r="E20" s="432"/>
      <c r="F20" s="432"/>
      <c r="G20" s="432"/>
      <c r="H20" s="432"/>
      <c r="I20" s="432"/>
      <c r="J20" s="433"/>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ustomHeight="1">
      <c r="A21" s="50"/>
      <c r="B21" s="52" t="str">
        <f ca="1">OFFSET(L!$C$1,MATCH("Declaration"&amp;ADDRESS(ROW(),COLUMN(),4),L!$A:$A,0)-1,SL,,)</f>
        <v>Phone - Authorizer (*):</v>
      </c>
      <c r="C21" s="168"/>
      <c r="D21" s="403" t="s">
        <v>15442</v>
      </c>
      <c r="E21" s="404"/>
      <c r="F21" s="404"/>
      <c r="G21" s="404"/>
      <c r="H21" s="404"/>
      <c r="I21" s="404"/>
      <c r="J21" s="40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434">
        <v>43504</v>
      </c>
      <c r="E22" s="435"/>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406"/>
      <c r="E23" s="406"/>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436" t="str">
        <f ca="1">OFFSET(L!$C$1,MATCH("Declaration"&amp;ADDRESS(ROW(),COLUMN(),4),L!$A:$A,0)-1,SL,,)</f>
        <v>Answer the following questions 1 - 7 based on the declaration scope indicated above</v>
      </c>
      <c r="C24" s="436"/>
      <c r="D24" s="436"/>
      <c r="E24" s="436"/>
      <c r="F24" s="436"/>
      <c r="G24" s="436"/>
      <c r="H24" s="436"/>
      <c r="I24" s="436"/>
      <c r="J24" s="43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Tantalum  (*)</v>
      </c>
      <c r="C26" s="47"/>
      <c r="D26" s="379" t="s">
        <v>563</v>
      </c>
      <c r="E26" s="380"/>
      <c r="F26" s="15"/>
      <c r="G26" s="381" t="s">
        <v>15425</v>
      </c>
      <c r="H26" s="382"/>
      <c r="I26" s="382"/>
      <c r="J26" s="383"/>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79" t="s">
        <v>563</v>
      </c>
      <c r="E27" s="380"/>
      <c r="F27" s="15"/>
      <c r="G27" s="381" t="s">
        <v>15426</v>
      </c>
      <c r="H27" s="382"/>
      <c r="I27" s="382"/>
      <c r="J27" s="383"/>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Gold  (*)</v>
      </c>
      <c r="C28" s="47"/>
      <c r="D28" s="379" t="s">
        <v>563</v>
      </c>
      <c r="E28" s="380"/>
      <c r="F28" s="15"/>
      <c r="G28" s="381" t="s">
        <v>15427</v>
      </c>
      <c r="H28" s="382"/>
      <c r="I28" s="382"/>
      <c r="J28" s="383"/>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 xml:space="preserve">Tungsten  </v>
      </c>
      <c r="C29" s="47"/>
      <c r="D29" s="379" t="s">
        <v>564</v>
      </c>
      <c r="E29" s="380"/>
      <c r="F29" s="15"/>
      <c r="G29" s="381"/>
      <c r="H29" s="382"/>
      <c r="I29" s="382"/>
      <c r="J29" s="383"/>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 customHeight="1">
      <c r="A31" s="53"/>
      <c r="B31" s="56" t="str">
        <f ca="1">OFFSET(L!$C$1,MATCH("Declaration"&amp;ADDRESS(ROW(),COLUMN(),4),L!$A:$A,0)-1,SL,,)&amp;Q$37</f>
        <v>2) Does any 3TG remain in the product(s)? (*)</v>
      </c>
      <c r="C31" s="13"/>
      <c r="D31" s="399" t="str">
        <f ca="1">D25</f>
        <v>Answer</v>
      </c>
      <c r="E31" s="399"/>
      <c r="F31" s="21"/>
      <c r="G31" s="56" t="str">
        <f ca="1">G25</f>
        <v>Comments</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Tantalum  (*)</v>
      </c>
      <c r="C32" s="13"/>
      <c r="D32" s="397" t="s">
        <v>563</v>
      </c>
      <c r="E32" s="398"/>
      <c r="F32" s="59"/>
      <c r="G32" s="381" t="s">
        <v>15425</v>
      </c>
      <c r="H32" s="382"/>
      <c r="I32" s="382"/>
      <c r="J32" s="383"/>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Tin  (*)</v>
      </c>
      <c r="C33" s="13"/>
      <c r="D33" s="379" t="s">
        <v>563</v>
      </c>
      <c r="E33" s="380"/>
      <c r="F33" s="59"/>
      <c r="G33" s="381" t="s">
        <v>15426</v>
      </c>
      <c r="H33" s="382"/>
      <c r="I33" s="382"/>
      <c r="J33" s="383"/>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Gold  (*)</v>
      </c>
      <c r="C34" s="13"/>
      <c r="D34" s="379" t="s">
        <v>563</v>
      </c>
      <c r="E34" s="380"/>
      <c r="F34" s="59"/>
      <c r="G34" s="381" t="s">
        <v>15427</v>
      </c>
      <c r="H34" s="382"/>
      <c r="I34" s="382"/>
      <c r="J34" s="383"/>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 xml:space="preserve">Tungsten  </v>
      </c>
      <c r="C35" s="13"/>
      <c r="D35" s="379"/>
      <c r="E35" s="380"/>
      <c r="F35" s="59"/>
      <c r="G35" s="381"/>
      <c r="H35" s="382"/>
      <c r="I35" s="382"/>
      <c r="J35" s="383"/>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9" t="str">
        <f ca="1">D25</f>
        <v>Answer</v>
      </c>
      <c r="E37" s="399"/>
      <c r="F37" s="21"/>
      <c r="G37" s="56" t="str">
        <f ca="1">G25</f>
        <v>Comments</v>
      </c>
      <c r="H37" s="402"/>
      <c r="I37" s="402"/>
      <c r="J37" s="402"/>
      <c r="K37" s="48"/>
      <c r="L37" s="141" t="s">
        <v>1384</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Tantalum  (*)</v>
      </c>
      <c r="C38" s="13"/>
      <c r="D38" s="379" t="s">
        <v>564</v>
      </c>
      <c r="E38" s="380"/>
      <c r="F38" s="59"/>
      <c r="G38" s="381" t="s">
        <v>15428</v>
      </c>
      <c r="H38" s="382"/>
      <c r="I38" s="382"/>
      <c r="J38" s="383"/>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Tin  (*)</v>
      </c>
      <c r="C39" s="13"/>
      <c r="D39" s="379" t="s">
        <v>564</v>
      </c>
      <c r="E39" s="380"/>
      <c r="F39" s="59"/>
      <c r="G39" s="381" t="s">
        <v>15428</v>
      </c>
      <c r="H39" s="382"/>
      <c r="I39" s="382"/>
      <c r="J39" s="383"/>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Gold  (*)</v>
      </c>
      <c r="C40" s="13"/>
      <c r="D40" s="379" t="s">
        <v>564</v>
      </c>
      <c r="E40" s="380"/>
      <c r="F40" s="59"/>
      <c r="G40" s="381" t="s">
        <v>15428</v>
      </c>
      <c r="H40" s="382"/>
      <c r="I40" s="382"/>
      <c r="J40" s="383"/>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 xml:space="preserve">Tungsten  </v>
      </c>
      <c r="C41" s="13"/>
      <c r="D41" s="379"/>
      <c r="E41" s="380"/>
      <c r="F41" s="59"/>
      <c r="G41" s="381"/>
      <c r="H41" s="382"/>
      <c r="I41" s="382"/>
      <c r="J41" s="383"/>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9" t="str">
        <f ca="1">D25</f>
        <v>Answer</v>
      </c>
      <c r="E43" s="399"/>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Tantalum  (*)</v>
      </c>
      <c r="C44" s="13"/>
      <c r="D44" s="379" t="s">
        <v>564</v>
      </c>
      <c r="E44" s="380"/>
      <c r="F44" s="59"/>
      <c r="G44" s="381" t="s">
        <v>15429</v>
      </c>
      <c r="H44" s="382"/>
      <c r="I44" s="382"/>
      <c r="J44" s="383"/>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79" t="s">
        <v>564</v>
      </c>
      <c r="E45" s="380"/>
      <c r="F45" s="59"/>
      <c r="G45" s="381" t="s">
        <v>15429</v>
      </c>
      <c r="H45" s="382"/>
      <c r="I45" s="382"/>
      <c r="J45" s="383"/>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Gold  (*)</v>
      </c>
      <c r="C46" s="13"/>
      <c r="D46" s="379" t="s">
        <v>564</v>
      </c>
      <c r="E46" s="380"/>
      <c r="F46" s="59"/>
      <c r="G46" s="381" t="s">
        <v>15429</v>
      </c>
      <c r="H46" s="382"/>
      <c r="I46" s="382"/>
      <c r="J46" s="383"/>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 xml:space="preserve">Tungsten  </v>
      </c>
      <c r="C47" s="13"/>
      <c r="D47" s="379"/>
      <c r="E47" s="380"/>
      <c r="F47" s="59"/>
      <c r="G47" s="381"/>
      <c r="H47" s="382"/>
      <c r="I47" s="382"/>
      <c r="J47" s="383"/>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3"/>
      <c r="B49" s="166" t="str">
        <f ca="1">OFFSET(L!$C$1,MATCH("Declaration"&amp;ADDRESS(ROW(),COLUMN(),4),L!$A:$A,0)-1,SL,,)&amp;Q$37</f>
        <v>5) What percentage of relevant suppliers have provided a response to your supply chain survey?  (*)</v>
      </c>
      <c r="C49" s="13"/>
      <c r="D49" s="399" t="str">
        <f ca="1">D25</f>
        <v>Answer</v>
      </c>
      <c r="E49" s="399"/>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Tantalum  (*)</v>
      </c>
      <c r="C50" s="47"/>
      <c r="D50" s="400">
        <v>1</v>
      </c>
      <c r="E50" s="401"/>
      <c r="F50" s="59"/>
      <c r="G50" s="381"/>
      <c r="H50" s="382"/>
      <c r="I50" s="382"/>
      <c r="J50" s="383"/>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Tin  (*)</v>
      </c>
      <c r="C51" s="47"/>
      <c r="D51" s="400">
        <v>1</v>
      </c>
      <c r="E51" s="401"/>
      <c r="F51" s="59"/>
      <c r="G51" s="381"/>
      <c r="H51" s="382"/>
      <c r="I51" s="382"/>
      <c r="J51" s="383"/>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Gold  (*)</v>
      </c>
      <c r="C52" s="47"/>
      <c r="D52" s="400">
        <v>1</v>
      </c>
      <c r="E52" s="401"/>
      <c r="F52" s="59"/>
      <c r="G52" s="381"/>
      <c r="H52" s="382"/>
      <c r="I52" s="382"/>
      <c r="J52" s="383"/>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 xml:space="preserve">Tungsten  </v>
      </c>
      <c r="C53" s="47"/>
      <c r="D53" s="400"/>
      <c r="E53" s="401"/>
      <c r="F53" s="59"/>
      <c r="G53" s="381"/>
      <c r="H53" s="382"/>
      <c r="I53" s="382"/>
      <c r="J53" s="383"/>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99" t="str">
        <f ca="1">D25</f>
        <v>Answer</v>
      </c>
      <c r="E55" s="399"/>
      <c r="F55" s="21"/>
      <c r="G55" s="56" t="str">
        <f ca="1">G25</f>
        <v>Comments</v>
      </c>
      <c r="H55" s="392"/>
      <c r="I55" s="392"/>
      <c r="J55" s="392"/>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Tantalum  (*)</v>
      </c>
      <c r="C56" s="13"/>
      <c r="D56" s="397" t="s">
        <v>563</v>
      </c>
      <c r="E56" s="398"/>
      <c r="F56" s="59"/>
      <c r="G56" s="381" t="s">
        <v>15430</v>
      </c>
      <c r="H56" s="382"/>
      <c r="I56" s="382"/>
      <c r="J56" s="383"/>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79" t="s">
        <v>563</v>
      </c>
      <c r="E57" s="380"/>
      <c r="F57" s="59"/>
      <c r="G57" s="381" t="s">
        <v>15430</v>
      </c>
      <c r="H57" s="382"/>
      <c r="I57" s="382"/>
      <c r="J57" s="383"/>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Gold  (*)</v>
      </c>
      <c r="C58" s="13"/>
      <c r="D58" s="379" t="s">
        <v>563</v>
      </c>
      <c r="E58" s="380"/>
      <c r="F58" s="59"/>
      <c r="G58" s="381" t="s">
        <v>15430</v>
      </c>
      <c r="H58" s="382"/>
      <c r="I58" s="382"/>
      <c r="J58" s="383"/>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 xml:space="preserve">Tungsten  </v>
      </c>
      <c r="C59" s="13"/>
      <c r="D59" s="379"/>
      <c r="E59" s="380"/>
      <c r="F59" s="59"/>
      <c r="G59" s="381"/>
      <c r="H59" s="382"/>
      <c r="I59" s="382"/>
      <c r="J59" s="383"/>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99" t="str">
        <f ca="1">D25</f>
        <v>Answer</v>
      </c>
      <c r="E61" s="399"/>
      <c r="F61" s="21"/>
      <c r="G61" s="56" t="str">
        <f ca="1">G25</f>
        <v>Comments</v>
      </c>
      <c r="H61" s="392" t="str">
        <f>IF(Q69="(*)","Click here to enter smelter names","")</f>
        <v/>
      </c>
      <c r="I61" s="392"/>
      <c r="J61" s="392"/>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Tantalum  (*)</v>
      </c>
      <c r="C62" s="47"/>
      <c r="D62" s="379" t="s">
        <v>563</v>
      </c>
      <c r="E62" s="380"/>
      <c r="F62" s="60"/>
      <c r="G62" s="381" t="s">
        <v>15430</v>
      </c>
      <c r="H62" s="382"/>
      <c r="I62" s="382"/>
      <c r="J62" s="383"/>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Tin  (*)</v>
      </c>
      <c r="C63" s="47"/>
      <c r="D63" s="379" t="s">
        <v>563</v>
      </c>
      <c r="E63" s="380"/>
      <c r="F63" s="60"/>
      <c r="G63" s="381" t="s">
        <v>15430</v>
      </c>
      <c r="H63" s="382"/>
      <c r="I63" s="382"/>
      <c r="J63" s="383"/>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Gold  (*)</v>
      </c>
      <c r="C64" s="47"/>
      <c r="D64" s="379" t="s">
        <v>563</v>
      </c>
      <c r="E64" s="380"/>
      <c r="F64" s="60"/>
      <c r="G64" s="381" t="s">
        <v>15430</v>
      </c>
      <c r="H64" s="382"/>
      <c r="I64" s="382"/>
      <c r="J64" s="383"/>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 xml:space="preserve">Tungsten  </v>
      </c>
      <c r="C65" s="61"/>
      <c r="D65" s="379"/>
      <c r="E65" s="380"/>
      <c r="F65" s="62"/>
      <c r="G65" s="381"/>
      <c r="H65" s="382"/>
      <c r="I65" s="382"/>
      <c r="J65" s="383"/>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384" t="str">
        <f ca="1">OFFSET(L!$C$1,MATCH("Declaration"&amp;ADDRESS(ROW(),COLUMN(),4),L!$A:$A,0)-1,SL,,)</f>
        <v>Answer the Following Questions at a Company Level</v>
      </c>
      <c r="C67" s="384"/>
      <c r="D67" s="384"/>
      <c r="E67" s="384"/>
      <c r="F67" s="384"/>
      <c r="G67" s="384"/>
      <c r="H67" s="384"/>
      <c r="I67" s="384"/>
      <c r="J67" s="384"/>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393" t="str">
        <f ca="1">D25</f>
        <v>Answer</v>
      </c>
      <c r="E68" s="393"/>
      <c r="F68" s="65"/>
      <c r="G68" s="393" t="str">
        <f ca="1">G25</f>
        <v>Comments</v>
      </c>
      <c r="H68" s="393" t="e">
        <f>HLOOKUP(SL,LT,$O68,0)</f>
        <v>#NAME?</v>
      </c>
      <c r="I68" s="393"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79" t="s">
        <v>563</v>
      </c>
      <c r="E69" s="380"/>
      <c r="F69" s="69"/>
      <c r="G69" s="381"/>
      <c r="H69" s="382"/>
      <c r="I69" s="382"/>
      <c r="J69" s="383"/>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390"/>
      <c r="H70" s="390"/>
      <c r="I70" s="390"/>
      <c r="J70" s="39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9" t="s">
        <v>563</v>
      </c>
      <c r="E71" s="380"/>
      <c r="F71" s="69"/>
      <c r="G71" s="407" t="s">
        <v>15443</v>
      </c>
      <c r="H71" s="408"/>
      <c r="I71" s="408"/>
      <c r="J71" s="409"/>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9" t="s">
        <v>563</v>
      </c>
      <c r="E73" s="380"/>
      <c r="F73" s="69"/>
      <c r="G73" s="381" t="s">
        <v>15431</v>
      </c>
      <c r="H73" s="382"/>
      <c r="I73" s="382"/>
      <c r="J73" s="383"/>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9" t="s">
        <v>563</v>
      </c>
      <c r="E75" s="380"/>
      <c r="F75" s="69"/>
      <c r="G75" s="381"/>
      <c r="H75" s="382"/>
      <c r="I75" s="382"/>
      <c r="J75" s="383"/>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9" t="s">
        <v>563</v>
      </c>
      <c r="E77" s="380"/>
      <c r="F77" s="69"/>
      <c r="G77" s="381"/>
      <c r="H77" s="382"/>
      <c r="I77" s="382"/>
      <c r="J77" s="383"/>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8" t="s">
        <v>13590</v>
      </c>
      <c r="E79" s="389"/>
      <c r="F79" s="69"/>
      <c r="G79" s="381" t="s">
        <v>15432</v>
      </c>
      <c r="H79" s="382"/>
      <c r="I79" s="382"/>
      <c r="J79" s="383"/>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390"/>
      <c r="H80" s="390"/>
      <c r="I80" s="390"/>
      <c r="J80" s="39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9" t="s">
        <v>563</v>
      </c>
      <c r="E81" s="380"/>
      <c r="F81" s="69"/>
      <c r="G81" s="381" t="s">
        <v>15433</v>
      </c>
      <c r="H81" s="382"/>
      <c r="I81" s="382"/>
      <c r="J81" s="383"/>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391"/>
      <c r="H82" s="391"/>
      <c r="I82" s="391"/>
      <c r="J82" s="39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79" t="s">
        <v>563</v>
      </c>
      <c r="E83" s="380"/>
      <c r="F83" s="69"/>
      <c r="G83" s="381"/>
      <c r="H83" s="382"/>
      <c r="I83" s="382"/>
      <c r="J83" s="383"/>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79" t="s">
        <v>564</v>
      </c>
      <c r="E85" s="380"/>
      <c r="F85" s="69"/>
      <c r="G85" s="381"/>
      <c r="H85" s="382"/>
      <c r="I85" s="382"/>
      <c r="J85" s="383"/>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387" t="str">
        <f>IF(OR($D$8="",$I$3=""),"","Click here to check required fields completion")</f>
        <v/>
      </c>
      <c r="C86" s="387"/>
      <c r="D86" s="387"/>
      <c r="E86" s="387"/>
      <c r="F86" s="387"/>
      <c r="G86" s="387"/>
      <c r="H86" s="387"/>
      <c r="I86" s="387"/>
      <c r="J86" s="38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385" t="str">
        <f ca="1">OFFSET(L!$C$1,MATCH("General"&amp;"Cpy",L!$A:$A,0)-1,SL,,)</f>
        <v>© 2018 Responsible Minerals Initiative. All rights reserved.</v>
      </c>
      <c r="B87" s="386"/>
      <c r="C87" s="386"/>
      <c r="D87" s="386"/>
      <c r="E87" s="386"/>
      <c r="F87" s="386"/>
      <c r="G87" s="386"/>
      <c r="H87" s="386"/>
      <c r="I87" s="386"/>
      <c r="J87" s="38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3219</v>
      </c>
    </row>
    <row r="97" spans="2:2" ht="15" hidden="1">
      <c r="B97" s="68" t="s">
        <v>3220</v>
      </c>
    </row>
    <row r="98" spans="2:2" ht="15" hidden="1">
      <c r="B98" s="68" t="s">
        <v>3221</v>
      </c>
    </row>
    <row r="99" spans="2:2" ht="15" hidden="1">
      <c r="B99" s="68" t="s">
        <v>3222</v>
      </c>
    </row>
    <row r="100" spans="2:2" ht="15" hidden="1">
      <c r="B100" s="68" t="s">
        <v>566</v>
      </c>
    </row>
    <row r="101" spans="2:2" ht="15" hidden="1">
      <c r="B101" s="68" t="s">
        <v>13590</v>
      </c>
    </row>
    <row r="102" spans="2:2" ht="15" hidden="1">
      <c r="B102" s="68" t="s">
        <v>13547</v>
      </c>
    </row>
    <row r="103" spans="2:2" ht="1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5" priority="66" stopIfTrue="1">
      <formula>AND(OR($D$26="No",AND($D$26="Yes",$D$32="No")),OR($D$27="No",AND($D$27="Yes",$D$33="No")), OR($D$28="No",AND($D$28="Yes",$D$34="No")), OR($D$29="No",AND($D$29="Yes",$D$35="No")))</formula>
    </cfRule>
    <cfRule type="expression" dxfId="74" priority="67" stopIfTrue="1">
      <formula>IF(D69="",TRUE)</formula>
    </cfRule>
  </conditionalFormatting>
  <conditionalFormatting sqref="D26:E26">
    <cfRule type="expression" dxfId="73" priority="118" stopIfTrue="1">
      <formula>IF($D$26="",TRUE)</formula>
    </cfRule>
  </conditionalFormatting>
  <conditionalFormatting sqref="D27:E27">
    <cfRule type="expression" dxfId="72" priority="125" stopIfTrue="1">
      <formula>IF($D$27="",TRUE)</formula>
    </cfRule>
  </conditionalFormatting>
  <conditionalFormatting sqref="D28:E28">
    <cfRule type="expression" dxfId="71" priority="126" stopIfTrue="1">
      <formula>IF($D$28="",TRUE)</formula>
    </cfRule>
  </conditionalFormatting>
  <conditionalFormatting sqref="D29:E29">
    <cfRule type="expression" dxfId="70" priority="127" stopIfTrue="1">
      <formula>IF($D$29="",TRUE)</formula>
    </cfRule>
  </conditionalFormatting>
  <conditionalFormatting sqref="D9:G9">
    <cfRule type="expression" dxfId="69" priority="133" stopIfTrue="1">
      <formula>IF($D$9="",TRUE)</formula>
    </cfRule>
  </conditionalFormatting>
  <conditionalFormatting sqref="D22:E22">
    <cfRule type="expression" dxfId="68" priority="140" stopIfTrue="1">
      <formula>IF($D$22="",TRUE)</formula>
    </cfRule>
  </conditionalFormatting>
  <conditionalFormatting sqref="D10:J10">
    <cfRule type="expression" dxfId="67" priority="37" stopIfTrue="1">
      <formula>IF($D$9=$Q$9,TRUE)</formula>
    </cfRule>
    <cfRule type="expression" dxfId="66" priority="147" stopIfTrue="1">
      <formula>IF(AND($D$10="",$D$9=$R$9),TRUE)</formula>
    </cfRule>
  </conditionalFormatting>
  <conditionalFormatting sqref="D34:E34 D40:E40 D46:E46 D52:E52 D58:E58 D64:E64">
    <cfRule type="expression" dxfId="65" priority="30" stopIfTrue="1">
      <formula>$P$28=""</formula>
    </cfRule>
  </conditionalFormatting>
  <conditionalFormatting sqref="D35:E35 D41:E41 D47:E47 D53:E53 D59:E59 D65:E65">
    <cfRule type="expression" dxfId="64" priority="145" stopIfTrue="1">
      <formula>$P$29=""</formula>
    </cfRule>
  </conditionalFormatting>
  <conditionalFormatting sqref="D32:E32">
    <cfRule type="expression" dxfId="63" priority="123" stopIfTrue="1">
      <formula>$P$26=""</formula>
    </cfRule>
  </conditionalFormatting>
  <conditionalFormatting sqref="D32:E32">
    <cfRule type="expression" dxfId="62" priority="36" stopIfTrue="1">
      <formula>IF(AND(OR($D$26="Yes",$D$26=""),$D$32=""),1,0)</formula>
    </cfRule>
  </conditionalFormatting>
  <conditionalFormatting sqref="D38 D44 D50 D56 D62">
    <cfRule type="expression" dxfId="61" priority="32" stopIfTrue="1">
      <formula>$P$32=""</formula>
    </cfRule>
  </conditionalFormatting>
  <conditionalFormatting sqref="D39:E39 D45 D51 D57 D63">
    <cfRule type="expression" dxfId="60" priority="31" stopIfTrue="1">
      <formula>$P$33=""</formula>
    </cfRule>
  </conditionalFormatting>
  <conditionalFormatting sqref="D40 D46 D52 D58 D64">
    <cfRule type="expression" dxfId="59" priority="21" stopIfTrue="1">
      <formula>$P$34=""</formula>
    </cfRule>
    <cfRule type="expression" dxfId="58" priority="143" stopIfTrue="1">
      <formula>IF(AND(OR($D$28="Yes",$D$28=""),D40=""),1,0)</formula>
    </cfRule>
  </conditionalFormatting>
  <conditionalFormatting sqref="D41 D47 D53 D59 D65">
    <cfRule type="expression" dxfId="57" priority="29" stopIfTrue="1">
      <formula>$P$35=""</formula>
    </cfRule>
  </conditionalFormatting>
  <conditionalFormatting sqref="D38:E38 D44:E44 D50:E50 D56:E56 D62:E62">
    <cfRule type="expression" dxfId="56" priority="34" stopIfTrue="1">
      <formula>$P$26=""</formula>
    </cfRule>
    <cfRule type="expression" dxfId="55" priority="35" stopIfTrue="1">
      <formula>IF(AND(OR($D$26="Yes",$D$26=""),D38=""),1,0)</formula>
    </cfRule>
  </conditionalFormatting>
  <conditionalFormatting sqref="D39:E39 D45:E45 D51:E51 D57:E57 D63:E63">
    <cfRule type="expression" dxfId="54" priority="141" stopIfTrue="1">
      <formula>$P$39=""</formula>
    </cfRule>
    <cfRule type="expression" dxfId="53" priority="142" stopIfTrue="1">
      <formula>IF(AND(OR($D$27="Yes",$D$27=""),D39=""),1,0)</formula>
    </cfRule>
  </conditionalFormatting>
  <conditionalFormatting sqref="D33:E33">
    <cfRule type="expression" dxfId="52" priority="23" stopIfTrue="1">
      <formula>IF(AND(OR($D$27="Yes",$D$27=""),$D$33=""),1,0)</formula>
    </cfRule>
    <cfRule type="expression" dxfId="51" priority="24" stopIfTrue="1">
      <formula>$P$27=""</formula>
    </cfRule>
  </conditionalFormatting>
  <conditionalFormatting sqref="D34:E34">
    <cfRule type="expression" dxfId="50" priority="144" stopIfTrue="1">
      <formula>IF(AND(OR($D$28="Yes",$D$28=""),$D$34=""),1,0)</formula>
    </cfRule>
  </conditionalFormatting>
  <conditionalFormatting sqref="D41:E41 D47:E47 D53:E53 D59:E59 D65:E65">
    <cfRule type="expression" dxfId="49" priority="146" stopIfTrue="1">
      <formula>IF(AND(OR($D$29="Yes",$D$29=""),D41=""),1,0)</formula>
    </cfRule>
  </conditionalFormatting>
  <conditionalFormatting sqref="D35:E35">
    <cfRule type="expression" dxfId="48" priority="20" stopIfTrue="1">
      <formula>IF(AND(OR($D$29="Yes",$D$29=""),$D$35=""),1,0)</formula>
    </cfRule>
  </conditionalFormatting>
  <conditionalFormatting sqref="G79:J79">
    <cfRule type="expression" dxfId="47" priority="9" stopIfTrue="1">
      <formula>IF(AND($D$79="Yes, using other format (describe)",$G$79=""),TRUE)</formula>
    </cfRule>
  </conditionalFormatting>
  <conditionalFormatting sqref="G71:J71">
    <cfRule type="expression" dxfId="46" priority="8" stopIfTrue="1">
      <formula>IF(AND($D$71="Yes",$G$71=""),TRUE)</formula>
    </cfRule>
  </conditionalFormatting>
  <conditionalFormatting sqref="D8:J8">
    <cfRule type="expression" dxfId="45" priority="7" stopIfTrue="1">
      <formula>IF($D$8="",TRUE)</formula>
    </cfRule>
  </conditionalFormatting>
  <conditionalFormatting sqref="D15:J15">
    <cfRule type="expression" dxfId="44" priority="6" stopIfTrue="1">
      <formula>IF($D$15="",TRUE)</formula>
    </cfRule>
  </conditionalFormatting>
  <conditionalFormatting sqref="D16:J16">
    <cfRule type="expression" dxfId="43" priority="5" stopIfTrue="1">
      <formula>IF($D$16="",TRUE)</formula>
    </cfRule>
  </conditionalFormatting>
  <conditionalFormatting sqref="D17:J17">
    <cfRule type="expression" dxfId="42" priority="4" stopIfTrue="1">
      <formula>IF($D$17="",TRUE)</formula>
    </cfRule>
  </conditionalFormatting>
  <conditionalFormatting sqref="D18:J18">
    <cfRule type="expression" dxfId="41" priority="3" stopIfTrue="1">
      <formula>IF($D$18="",TRUE)</formula>
    </cfRule>
  </conditionalFormatting>
  <conditionalFormatting sqref="D20:J20">
    <cfRule type="expression" dxfId="40" priority="2" stopIfTrue="1">
      <formula>IF($D$20="",TRUE)</formula>
    </cfRule>
  </conditionalFormatting>
  <conditionalFormatting sqref="D21:J21">
    <cfRule type="expression" dxfId="39" priority="1"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G71" r:id="rId3" xr:uid="{5B3C6B4C-C476-4A1F-893A-6ADA3888AF47}"/>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98" zoomScaleNormal="98" zoomScalePageLayoutView="55" workbookViewId="0">
      <pane ySplit="3" topLeftCell="A5" activePane="bottomLeft" state="frozen"/>
      <selection activeCell="A2" sqref="A2"/>
      <selection pane="bottomLeft" activeCell="C4" sqref="C4"/>
    </sheetView>
  </sheetViews>
  <sheetFormatPr baseColWidth="10" defaultColWidth="8.90625" defaultRowHeight="34.5" customHeight="1"/>
  <cols>
    <col min="1" max="1" width="13.6328125" style="286" customWidth="1"/>
    <col min="2" max="2" width="13.36328125" style="286" customWidth="1"/>
    <col min="3" max="3" width="40.453125" style="286" customWidth="1"/>
    <col min="4" max="4" width="30.6328125" style="286" customWidth="1"/>
    <col min="5" max="5" width="20.90625" style="286" customWidth="1"/>
    <col min="6" max="7" width="13.90625" style="286" customWidth="1"/>
    <col min="8" max="8" width="25.08984375" style="286" customWidth="1"/>
    <col min="9" max="9" width="24.08984375" style="286" customWidth="1"/>
    <col min="10" max="10" width="18.36328125" style="286" customWidth="1"/>
    <col min="11" max="11" width="27.36328125" style="286" customWidth="1"/>
    <col min="12" max="12" width="20.6328125" style="286" customWidth="1"/>
    <col min="13" max="13" width="35.08984375" style="286" customWidth="1"/>
    <col min="14" max="14" width="42.08984375" style="286" customWidth="1"/>
    <col min="15" max="15" width="32.08984375" style="286" customWidth="1"/>
    <col min="16" max="16" width="22.90625" style="286" customWidth="1"/>
    <col min="17" max="17" width="43.453125" style="286" customWidth="1"/>
    <col min="18" max="18" width="35.90625" style="286" hidden="1" customWidth="1"/>
    <col min="19" max="20" width="17.90625" style="286" hidden="1" customWidth="1"/>
    <col min="21" max="21" width="8.90625" style="186" hidden="1" customWidth="1"/>
    <col min="22" max="22" width="6.08984375" style="186" hidden="1" customWidth="1"/>
    <col min="23" max="23" width="8.6328125" style="186" hidden="1" customWidth="1"/>
    <col min="24" max="24" width="8.90625" style="186" hidden="1" customWidth="1"/>
    <col min="25" max="26" width="4.36328125" style="186" hidden="1" customWidth="1"/>
    <col min="27" max="27" width="4.36328125" style="286" hidden="1" customWidth="1"/>
    <col min="28" max="28" width="7.90625" style="286" hidden="1" customWidth="1"/>
    <col min="29" max="33" width="4.36328125" style="286" hidden="1" customWidth="1"/>
    <col min="34" max="34" width="14.453125" style="286" hidden="1" customWidth="1"/>
    <col min="35" max="39" width="8.90625" style="286" customWidth="1"/>
    <col min="40" max="16384" width="8.90625" style="286"/>
  </cols>
  <sheetData>
    <row r="1" spans="1:34" s="25" customFormat="1" ht="34.5" customHeight="1"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36" customHeight="1">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15.6"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180" customHeight="1">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34.5" customHeight="1">
      <c r="A5" s="347" t="s">
        <v>761</v>
      </c>
      <c r="B5" s="347" t="s">
        <v>1263</v>
      </c>
      <c r="C5" s="347" t="s">
        <v>2737</v>
      </c>
      <c r="D5" s="347" t="s">
        <v>15444</v>
      </c>
      <c r="E5" s="347" t="s">
        <v>1229</v>
      </c>
      <c r="F5" s="347" t="s">
        <v>761</v>
      </c>
      <c r="G5" s="347" t="s">
        <v>14672</v>
      </c>
      <c r="H5" s="237"/>
      <c r="I5" s="238"/>
      <c r="J5" s="238"/>
      <c r="K5" s="240"/>
      <c r="L5" s="240"/>
      <c r="M5" s="240"/>
      <c r="N5" s="240"/>
      <c r="O5" s="240"/>
      <c r="P5" s="239"/>
      <c r="Q5" s="241"/>
      <c r="R5" s="236" t="str">
        <f ca="1">IF(ISERROR($V5),"",OFFSET('Smelter Look-up'!$C$4,$V5-4,0)&amp;"")</f>
        <v>CCR Refinery - Glencore Canada Corporation</v>
      </c>
      <c r="S5" s="250" t="str">
        <f t="shared" ref="S5:S58" ca="1" si="0">IF(B5="","",IF(ISERROR(MATCH($E5,CL,0)),"Unknown",INDIRECT("'C'!$A$"&amp;MATCH($E5,CL,0)+1)))</f>
        <v>CA</v>
      </c>
      <c r="T5" s="250" t="str">
        <f ca="1">IF(B5="","",IF(ISERROR(MATCH($J5,SorP!$B$1:$B$6230,0)),"",INDIRECT("'SorP'!$A$"&amp;MATCH($J5,SorP!$B$1:$B$6230,0))))</f>
        <v/>
      </c>
      <c r="U5" s="280"/>
      <c r="V5" s="281">
        <f>IF(C5="",NA(),MATCH($B5&amp;$C5,'Smelter Look-up'!$J:$J,0))</f>
        <v>38</v>
      </c>
      <c r="W5" s="282"/>
      <c r="X5" s="282">
        <f t="shared" ref="X5:X58" si="1">IF(AND(C5="Smelter not listed",OR(LEN(D5)=0,LEN(E5)=0)),1,0)</f>
        <v>0</v>
      </c>
      <c r="Y5" s="282"/>
      <c r="Z5" s="282"/>
      <c r="AB5" s="284" t="str">
        <f t="shared" ref="AB5:AB58" si="2">B5&amp;C5</f>
        <v>GoldCCR Refinery - Glencore Canada Corporation</v>
      </c>
    </row>
    <row r="6" spans="1:34" s="283" customFormat="1" ht="34.5" customHeight="1">
      <c r="A6" s="347" t="s">
        <v>798</v>
      </c>
      <c r="B6" s="347" t="s">
        <v>1263</v>
      </c>
      <c r="C6" s="347" t="s">
        <v>63</v>
      </c>
      <c r="D6" s="347" t="s">
        <v>15445</v>
      </c>
      <c r="E6" s="347" t="s">
        <v>1244</v>
      </c>
      <c r="F6" s="347" t="s">
        <v>798</v>
      </c>
      <c r="G6" s="347" t="s">
        <v>14672</v>
      </c>
      <c r="H6" s="237"/>
      <c r="I6" s="238"/>
      <c r="J6" s="238"/>
      <c r="K6" s="240"/>
      <c r="L6" s="240"/>
      <c r="M6" s="240"/>
      <c r="N6" s="240"/>
      <c r="O6" s="240"/>
      <c r="P6" s="239"/>
      <c r="Q6" s="241"/>
      <c r="R6" s="236" t="str">
        <f ca="1">IF(ISERROR($V6),"",OFFSET('Smelter Look-up'!$C$4,$V6-4,0)&amp;"")</f>
        <v>LS-NIKKO Copper Inc.</v>
      </c>
      <c r="S6" s="250" t="str">
        <f t="shared" ca="1" si="0"/>
        <v>KR</v>
      </c>
      <c r="T6" s="250" t="str">
        <f ca="1">IF(B6="","",IF(ISERROR(MATCH($J6,SorP!$B$1:$B$6230,0)),"",INDIRECT("'SorP'!$A$"&amp;MATCH($J6,SorP!$B$1:$B$6230,0))))</f>
        <v/>
      </c>
      <c r="U6" s="280"/>
      <c r="V6" s="281">
        <f>IF(C6="",NA(),MATCH($B6&amp;$C6,'Smelter Look-up'!$J:$J,0))</f>
        <v>130</v>
      </c>
      <c r="W6" s="282"/>
      <c r="X6" s="282">
        <f t="shared" si="1"/>
        <v>0</v>
      </c>
      <c r="Y6" s="282"/>
      <c r="Z6" s="282"/>
      <c r="AB6" s="284" t="str">
        <f t="shared" si="2"/>
        <v>GoldLS-NIKKO Copper Inc.</v>
      </c>
    </row>
    <row r="7" spans="1:34" s="283" customFormat="1" ht="34.5" customHeight="1">
      <c r="A7" s="347" t="s">
        <v>803</v>
      </c>
      <c r="B7" s="347" t="s">
        <v>1263</v>
      </c>
      <c r="C7" s="347" t="s">
        <v>2613</v>
      </c>
      <c r="D7" s="347" t="s">
        <v>15446</v>
      </c>
      <c r="E7" s="347" t="s">
        <v>1232</v>
      </c>
      <c r="F7" s="347" t="s">
        <v>803</v>
      </c>
      <c r="G7" s="347" t="s">
        <v>14672</v>
      </c>
      <c r="H7" s="237"/>
      <c r="I7" s="238"/>
      <c r="J7" s="238"/>
      <c r="K7" s="240"/>
      <c r="L7" s="240"/>
      <c r="M7" s="240"/>
      <c r="N7" s="240"/>
      <c r="O7" s="240"/>
      <c r="P7" s="239"/>
      <c r="Q7" s="241"/>
      <c r="R7" s="236" t="str">
        <f ca="1">IF(ISERROR($V7),"",OFFSET('Smelter Look-up'!$C$4,$V7-4,0)&amp;"")</f>
        <v>Metalor Technologies (Hong Kong) Ltd.</v>
      </c>
      <c r="S7" s="250" t="str">
        <f t="shared" ca="1" si="0"/>
        <v>CN</v>
      </c>
      <c r="T7" s="250" t="str">
        <f ca="1">IF(B7="","",IF(ISERROR(MATCH($J7,SorP!$B$1:$B$6230,0)),"",INDIRECT("'SorP'!$A$"&amp;MATCH($J7,SorP!$B$1:$B$6230,0))))</f>
        <v/>
      </c>
      <c r="U7" s="280"/>
      <c r="V7" s="281">
        <f>IF(C7="",NA(),MATCH($B7&amp;$C7,'Smelter Look-up'!$J:$J,0))</f>
        <v>141</v>
      </c>
      <c r="W7" s="282"/>
      <c r="X7" s="282">
        <f t="shared" si="1"/>
        <v>0</v>
      </c>
      <c r="Y7" s="282"/>
      <c r="Z7" s="282"/>
      <c r="AB7" s="284" t="str">
        <f t="shared" si="2"/>
        <v>GoldMetalor Technologies (Hong Kong) Ltd.</v>
      </c>
    </row>
    <row r="8" spans="1:34" s="283" customFormat="1" ht="34.5" customHeight="1">
      <c r="A8" s="347" t="s">
        <v>827</v>
      </c>
      <c r="B8" s="347" t="s">
        <v>1263</v>
      </c>
      <c r="C8" s="347" t="s">
        <v>13600</v>
      </c>
      <c r="D8" s="347" t="s">
        <v>15447</v>
      </c>
      <c r="E8" s="347" t="s">
        <v>1235</v>
      </c>
      <c r="F8" s="347" t="s">
        <v>827</v>
      </c>
      <c r="G8" s="347" t="s">
        <v>14672</v>
      </c>
      <c r="H8" s="237"/>
      <c r="I8" s="238"/>
      <c r="J8" s="238"/>
      <c r="K8" s="240"/>
      <c r="L8" s="240"/>
      <c r="M8" s="240"/>
      <c r="N8" s="240"/>
      <c r="O8" s="240"/>
      <c r="P8" s="239"/>
      <c r="Q8" s="241"/>
      <c r="R8" s="236" t="str">
        <f ca="1">IF(ISERROR($V8),"",OFFSET('Smelter Look-up'!$C$4,$V8-4,0)&amp;"")</f>
        <v>SEMPSA Joyeria Plateria S.A.</v>
      </c>
      <c r="S8" s="250" t="str">
        <f t="shared" ca="1" si="0"/>
        <v>ES</v>
      </c>
      <c r="T8" s="250" t="str">
        <f ca="1">IF(B8="","",IF(ISERROR(MATCH($J8,SorP!$B$1:$B$6230,0)),"",INDIRECT("'SorP'!$A$"&amp;MATCH($J8,SorP!$B$1:$B$6230,0))))</f>
        <v/>
      </c>
      <c r="U8" s="280"/>
      <c r="V8" s="281">
        <f>IF(C8="",NA(),MATCH($B8&amp;$C8,'Smelter Look-up'!$J:$J,0))</f>
        <v>204</v>
      </c>
      <c r="W8" s="282"/>
      <c r="X8" s="282">
        <f t="shared" si="1"/>
        <v>0</v>
      </c>
      <c r="Y8" s="282"/>
      <c r="Z8" s="282"/>
      <c r="AB8" s="284" t="str">
        <f t="shared" si="2"/>
        <v>GoldSEMPSA Joyeria Plateria S.A.</v>
      </c>
    </row>
    <row r="9" spans="1:34" s="283" customFormat="1" ht="34.5" customHeight="1">
      <c r="A9" s="347" t="s">
        <v>2692</v>
      </c>
      <c r="B9" s="347" t="s">
        <v>1263</v>
      </c>
      <c r="C9" s="347" t="s">
        <v>2689</v>
      </c>
      <c r="D9" s="347" t="s">
        <v>15448</v>
      </c>
      <c r="E9" s="347" t="s">
        <v>1234</v>
      </c>
      <c r="F9" s="347" t="s">
        <v>2692</v>
      </c>
      <c r="G9" s="347" t="s">
        <v>14672</v>
      </c>
      <c r="H9" s="237"/>
      <c r="I9" s="238"/>
      <c r="J9" s="238"/>
      <c r="K9" s="240"/>
      <c r="L9" s="240"/>
      <c r="M9" s="240"/>
      <c r="N9" s="240"/>
      <c r="O9" s="240"/>
      <c r="P9" s="239"/>
      <c r="Q9" s="241"/>
      <c r="R9" s="236" t="str">
        <f ca="1">IF(ISERROR($V9),"",OFFSET('Smelter Look-up'!$C$4,$V9-4,0)&amp;"")</f>
        <v>WIELAND Edelmetalle GmbH</v>
      </c>
      <c r="S9" s="250" t="str">
        <f t="shared" ca="1" si="0"/>
        <v>DE</v>
      </c>
      <c r="T9" s="250" t="str">
        <f ca="1">IF(B9="","",IF(ISERROR(MATCH($J9,SorP!$B$1:$B$6230,0)),"",INDIRECT("'SorP'!$A$"&amp;MATCH($J9,SorP!$B$1:$B$6230,0))))</f>
        <v/>
      </c>
      <c r="U9" s="280"/>
      <c r="V9" s="281">
        <f>IF(C9="",NA(),MATCH($B9&amp;$C9,'Smelter Look-up'!$J:$J,0))</f>
        <v>259</v>
      </c>
      <c r="W9" s="282"/>
      <c r="X9" s="282">
        <f t="shared" si="1"/>
        <v>0</v>
      </c>
      <c r="Y9" s="282"/>
      <c r="Z9" s="282"/>
      <c r="AB9" s="284" t="str">
        <f t="shared" si="2"/>
        <v>GoldWIELAND Edelmetalle GmbH</v>
      </c>
    </row>
    <row r="10" spans="1:34" s="283" customFormat="1" ht="34.5" customHeight="1">
      <c r="A10" s="347" t="s">
        <v>747</v>
      </c>
      <c r="B10" s="347" t="s">
        <v>1263</v>
      </c>
      <c r="C10" s="347" t="s">
        <v>2601</v>
      </c>
      <c r="D10" s="347" t="s">
        <v>15449</v>
      </c>
      <c r="E10" s="347" t="s">
        <v>1241</v>
      </c>
      <c r="F10" s="347" t="s">
        <v>747</v>
      </c>
      <c r="G10" s="347" t="s">
        <v>14672</v>
      </c>
      <c r="H10" s="237"/>
      <c r="I10" s="238"/>
      <c r="J10" s="238"/>
      <c r="K10" s="240"/>
      <c r="L10" s="240"/>
      <c r="M10" s="240"/>
      <c r="N10" s="240"/>
      <c r="O10" s="240"/>
      <c r="P10" s="239"/>
      <c r="Q10" s="241"/>
      <c r="R10" s="236" t="str">
        <f ca="1">IF(ISERROR($V10),"",OFFSET('Smelter Look-up'!$C$4,$V10-4,0)&amp;"")</f>
        <v>Aida Chemical Industries Co., Ltd.</v>
      </c>
      <c r="S10" s="250" t="str">
        <f t="shared" ca="1" si="0"/>
        <v>JP</v>
      </c>
      <c r="T10" s="250" t="str">
        <f ca="1">IF(B10="","",IF(ISERROR(MATCH($J10,SorP!$B$1:$B$6230,0)),"",INDIRECT("'SorP'!$A$"&amp;MATCH($J10,SorP!$B$1:$B$6230,0))))</f>
        <v/>
      </c>
      <c r="U10" s="280"/>
      <c r="V10" s="281">
        <f>IF(C10="",NA(),MATCH($B10&amp;$C10,'Smelter Look-up'!$J:$J,0))</f>
        <v>10</v>
      </c>
      <c r="W10" s="282"/>
      <c r="X10" s="282">
        <f t="shared" si="1"/>
        <v>0</v>
      </c>
      <c r="Y10" s="282"/>
      <c r="Z10" s="282"/>
      <c r="AB10" s="284" t="str">
        <f t="shared" si="2"/>
        <v>GoldAida Chemical Industries Co., Ltd.</v>
      </c>
    </row>
    <row r="11" spans="1:34" s="283" customFormat="1" ht="34.5" customHeight="1">
      <c r="A11" s="347" t="s">
        <v>748</v>
      </c>
      <c r="B11" s="347" t="s">
        <v>1263</v>
      </c>
      <c r="C11" s="347" t="s">
        <v>59</v>
      </c>
      <c r="D11" s="347" t="s">
        <v>15450</v>
      </c>
      <c r="E11" s="347" t="s">
        <v>1234</v>
      </c>
      <c r="F11" s="347" t="s">
        <v>748</v>
      </c>
      <c r="G11" s="347" t="s">
        <v>14672</v>
      </c>
      <c r="H11" s="237"/>
      <c r="I11" s="238"/>
      <c r="J11" s="238"/>
      <c r="K11" s="240"/>
      <c r="L11" s="240"/>
      <c r="M11" s="240"/>
      <c r="N11" s="240"/>
      <c r="O11" s="240"/>
      <c r="P11" s="239"/>
      <c r="Q11" s="241"/>
      <c r="R11" s="236" t="str">
        <f ca="1">IF(ISERROR($V11),"",OFFSET('Smelter Look-up'!$C$4,$V11-4,0)&amp;"")</f>
        <v>Allgemeine Gold-und Silberscheideanstalt A.G.</v>
      </c>
      <c r="S11" s="250" t="str">
        <f t="shared" ca="1" si="0"/>
        <v>DE</v>
      </c>
      <c r="T11" s="250" t="str">
        <f ca="1">IF(B11="","",IF(ISERROR(MATCH($J11,SorP!$B$1:$B$6230,0)),"",INDIRECT("'SorP'!$A$"&amp;MATCH($J11,SorP!$B$1:$B$6230,0))))</f>
        <v/>
      </c>
      <c r="U11" s="280"/>
      <c r="V11" s="281">
        <f>IF(C11="",NA(),MATCH($B11&amp;$C11,'Smelter Look-up'!$J:$J,0))</f>
        <v>13</v>
      </c>
      <c r="W11" s="282"/>
      <c r="X11" s="282">
        <f t="shared" si="1"/>
        <v>0</v>
      </c>
      <c r="Y11" s="282"/>
      <c r="Z11" s="282"/>
      <c r="AB11" s="284" t="str">
        <f t="shared" si="2"/>
        <v>GoldAllgemeine Gold-und Silberscheideanstalt A.G.</v>
      </c>
    </row>
    <row r="12" spans="1:34" s="283" customFormat="1" ht="34.5" customHeight="1">
      <c r="A12" s="347" t="s">
        <v>751</v>
      </c>
      <c r="B12" s="347" t="s">
        <v>1263</v>
      </c>
      <c r="C12" s="347" t="s">
        <v>2965</v>
      </c>
      <c r="D12" s="347" t="s">
        <v>15451</v>
      </c>
      <c r="E12" s="347" t="s">
        <v>1230</v>
      </c>
      <c r="F12" s="347" t="s">
        <v>751</v>
      </c>
      <c r="G12" s="347" t="s">
        <v>14672</v>
      </c>
      <c r="H12" s="237"/>
      <c r="I12" s="238"/>
      <c r="J12" s="238"/>
      <c r="K12" s="240"/>
      <c r="L12" s="240"/>
      <c r="M12" s="240"/>
      <c r="N12" s="240"/>
      <c r="O12" s="240"/>
      <c r="P12" s="239"/>
      <c r="Q12" s="241"/>
      <c r="R12" s="236" t="str">
        <f ca="1">IF(ISERROR($V12),"",OFFSET('Smelter Look-up'!$C$4,$V12-4,0)&amp;"")</f>
        <v>Argor-Heraeus S.A.</v>
      </c>
      <c r="S12" s="250" t="str">
        <f t="shared" ca="1" si="0"/>
        <v>CH</v>
      </c>
      <c r="T12" s="250" t="str">
        <f ca="1">IF(B12="","",IF(ISERROR(MATCH($J12,SorP!$B$1:$B$6230,0)),"",INDIRECT("'SorP'!$A$"&amp;MATCH($J12,SorP!$B$1:$B$6230,0))))</f>
        <v/>
      </c>
      <c r="U12" s="280"/>
      <c r="V12" s="281">
        <f>IF(C12="",NA(),MATCH($B12&amp;$C12,'Smelter Look-up'!$J:$J,0))</f>
        <v>21</v>
      </c>
      <c r="W12" s="282"/>
      <c r="X12" s="282">
        <f t="shared" si="1"/>
        <v>0</v>
      </c>
      <c r="Y12" s="282"/>
      <c r="Z12" s="282"/>
      <c r="AB12" s="284" t="str">
        <f t="shared" si="2"/>
        <v>GoldArgor-Heraeus S.A.</v>
      </c>
    </row>
    <row r="13" spans="1:34" s="283" customFormat="1" ht="34.5" customHeight="1">
      <c r="A13" s="347" t="s">
        <v>757</v>
      </c>
      <c r="B13" s="347" t="s">
        <v>1263</v>
      </c>
      <c r="C13" s="347" t="s">
        <v>1367</v>
      </c>
      <c r="D13" s="347" t="s">
        <v>15452</v>
      </c>
      <c r="E13" s="347" t="s">
        <v>1015</v>
      </c>
      <c r="F13" s="347" t="s">
        <v>757</v>
      </c>
      <c r="G13" s="347" t="s">
        <v>14672</v>
      </c>
      <c r="H13" s="237"/>
      <c r="I13" s="238"/>
      <c r="J13" s="238"/>
      <c r="K13" s="240"/>
      <c r="L13" s="240"/>
      <c r="M13" s="240"/>
      <c r="N13" s="240"/>
      <c r="O13" s="240"/>
      <c r="P13" s="239"/>
      <c r="Q13" s="241"/>
      <c r="R13" s="236" t="str">
        <f ca="1">IF(ISERROR($V13),"",OFFSET('Smelter Look-up'!$C$4,$V13-4,0)&amp;"")</f>
        <v>Boliden AB</v>
      </c>
      <c r="S13" s="250" t="str">
        <f t="shared" ca="1" si="0"/>
        <v>SE</v>
      </c>
      <c r="T13" s="250" t="str">
        <f ca="1">IF(B13="","",IF(ISERROR(MATCH($J13,SorP!$B$1:$B$6230,0)),"",INDIRECT("'SorP'!$A$"&amp;MATCH($J13,SorP!$B$1:$B$6230,0))))</f>
        <v/>
      </c>
      <c r="U13" s="280"/>
      <c r="V13" s="281">
        <f>IF(C13="",NA(),MATCH($B13&amp;$C13,'Smelter Look-up'!$J:$J,0))</f>
        <v>34</v>
      </c>
      <c r="W13" s="282"/>
      <c r="X13" s="282">
        <f t="shared" si="1"/>
        <v>0</v>
      </c>
      <c r="Y13" s="282"/>
      <c r="Z13" s="282"/>
      <c r="AB13" s="284" t="str">
        <f t="shared" si="2"/>
        <v>GoldBoliden AB</v>
      </c>
    </row>
    <row r="14" spans="1:34" s="283" customFormat="1" ht="34.5" customHeight="1">
      <c r="A14" s="347" t="s">
        <v>759</v>
      </c>
      <c r="B14" s="347" t="s">
        <v>1263</v>
      </c>
      <c r="C14" s="347" t="s">
        <v>758</v>
      </c>
      <c r="D14" s="347" t="s">
        <v>15450</v>
      </c>
      <c r="E14" s="347" t="s">
        <v>1234</v>
      </c>
      <c r="F14" s="347" t="s">
        <v>759</v>
      </c>
      <c r="G14" s="347" t="s">
        <v>14672</v>
      </c>
      <c r="H14" s="237"/>
      <c r="I14" s="238"/>
      <c r="J14" s="238"/>
      <c r="K14" s="240"/>
      <c r="L14" s="240"/>
      <c r="M14" s="240"/>
      <c r="N14" s="240"/>
      <c r="O14" s="240"/>
      <c r="P14" s="239"/>
      <c r="Q14" s="241"/>
      <c r="R14" s="236" t="str">
        <f ca="1">IF(ISERROR($V14),"",OFFSET('Smelter Look-up'!$C$4,$V14-4,0)&amp;"")</f>
        <v>C. Hafner GmbH + Co. KG</v>
      </c>
      <c r="S14" s="250" t="str">
        <f t="shared" ca="1" si="0"/>
        <v>DE</v>
      </c>
      <c r="T14" s="250" t="str">
        <f ca="1">IF(B14="","",IF(ISERROR(MATCH($J14,SorP!$B$1:$B$6230,0)),"",INDIRECT("'SorP'!$A$"&amp;MATCH($J14,SorP!$B$1:$B$6230,0))))</f>
        <v/>
      </c>
      <c r="U14" s="280"/>
      <c r="V14" s="281">
        <f>IF(C14="",NA(),MATCH($B14&amp;$C14,'Smelter Look-up'!$J:$J,0))</f>
        <v>35</v>
      </c>
      <c r="W14" s="282"/>
      <c r="X14" s="282">
        <f t="shared" si="1"/>
        <v>0</v>
      </c>
      <c r="Y14" s="282"/>
      <c r="Z14" s="282"/>
      <c r="AB14" s="284" t="str">
        <f t="shared" si="2"/>
        <v>GoldC. Hafner GmbH + Co. KG</v>
      </c>
    </row>
    <row r="15" spans="1:34" s="283" customFormat="1" ht="34.5" customHeight="1">
      <c r="A15" s="347" t="s">
        <v>762</v>
      </c>
      <c r="B15" s="347" t="s">
        <v>1263</v>
      </c>
      <c r="C15" s="347" t="s">
        <v>3248</v>
      </c>
      <c r="D15" s="347" t="s">
        <v>15453</v>
      </c>
      <c r="E15" s="347" t="s">
        <v>1230</v>
      </c>
      <c r="F15" s="347" t="s">
        <v>762</v>
      </c>
      <c r="G15" s="347" t="s">
        <v>14672</v>
      </c>
      <c r="H15" s="237"/>
      <c r="I15" s="238"/>
      <c r="J15" s="238"/>
      <c r="K15" s="240"/>
      <c r="L15" s="240"/>
      <c r="M15" s="240"/>
      <c r="N15" s="240"/>
      <c r="O15" s="240"/>
      <c r="P15" s="239"/>
      <c r="Q15" s="241"/>
      <c r="R15" s="236" t="str">
        <f ca="1">IF(ISERROR($V15),"",OFFSET('Smelter Look-up'!$C$4,$V15-4,0)&amp;"")</f>
        <v>Cendres + Metaux S.A.</v>
      </c>
      <c r="S15" s="250" t="str">
        <f t="shared" ca="1" si="0"/>
        <v>CH</v>
      </c>
      <c r="T15" s="250" t="str">
        <f ca="1">IF(B15="","",IF(ISERROR(MATCH($J15,SorP!$B$1:$B$6230,0)),"",INDIRECT("'SorP'!$A$"&amp;MATCH($J15,SorP!$B$1:$B$6230,0))))</f>
        <v/>
      </c>
      <c r="U15" s="280"/>
      <c r="V15" s="281">
        <f>IF(C15="",NA(),MATCH($B15&amp;$C15,'Smelter Look-up'!$J:$J,0))</f>
        <v>40</v>
      </c>
      <c r="W15" s="282"/>
      <c r="X15" s="282">
        <f t="shared" si="1"/>
        <v>0</v>
      </c>
      <c r="Y15" s="282"/>
      <c r="Z15" s="282"/>
      <c r="AB15" s="284" t="str">
        <f t="shared" si="2"/>
        <v>GoldCendres + Metaux S.A.</v>
      </c>
    </row>
    <row r="16" spans="1:34" s="283" customFormat="1" ht="34.5" customHeight="1">
      <c r="A16" s="347" t="s">
        <v>765</v>
      </c>
      <c r="B16" s="347" t="s">
        <v>1263</v>
      </c>
      <c r="C16" s="347" t="s">
        <v>2605</v>
      </c>
      <c r="D16" s="347" t="s">
        <v>15454</v>
      </c>
      <c r="E16" s="347" t="s">
        <v>1244</v>
      </c>
      <c r="F16" s="347" t="s">
        <v>765</v>
      </c>
      <c r="G16" s="347" t="s">
        <v>14672</v>
      </c>
      <c r="H16" s="237"/>
      <c r="I16" s="238"/>
      <c r="J16" s="238"/>
      <c r="K16" s="240"/>
      <c r="L16" s="240"/>
      <c r="M16" s="240"/>
      <c r="N16" s="240"/>
      <c r="O16" s="240"/>
      <c r="P16" s="239"/>
      <c r="Q16" s="241"/>
      <c r="R16" s="236" t="str">
        <f ca="1">IF(ISERROR($V16),"",OFFSET('Smelter Look-up'!$C$4,$V16-4,0)&amp;"")</f>
        <v>Daejin Indus Co., Ltd.</v>
      </c>
      <c r="S16" s="250" t="str">
        <f t="shared" ca="1" si="0"/>
        <v>KR</v>
      </c>
      <c r="T16" s="250" t="str">
        <f ca="1">IF(B16="","",IF(ISERROR(MATCH($J16,SorP!$B$1:$B$6230,0)),"",INDIRECT("'SorP'!$A$"&amp;MATCH($J16,SorP!$B$1:$B$6230,0))))</f>
        <v/>
      </c>
      <c r="U16" s="280"/>
      <c r="V16" s="281">
        <f>IF(C16="",NA(),MATCH($B16&amp;$C16,'Smelter Look-up'!$J:$J,0))</f>
        <v>48</v>
      </c>
      <c r="W16" s="282"/>
      <c r="X16" s="282">
        <f t="shared" si="1"/>
        <v>0</v>
      </c>
      <c r="Y16" s="282"/>
      <c r="Z16" s="282"/>
      <c r="AB16" s="284" t="str">
        <f t="shared" si="2"/>
        <v>GoldDaejin Indus Co., Ltd.</v>
      </c>
    </row>
    <row r="17" spans="1:28" s="283" customFormat="1" ht="34.5" customHeight="1">
      <c r="A17" s="347" t="s">
        <v>768</v>
      </c>
      <c r="B17" s="347" t="s">
        <v>1263</v>
      </c>
      <c r="C17" s="347" t="s">
        <v>2755</v>
      </c>
      <c r="D17" s="347" t="s">
        <v>15455</v>
      </c>
      <c r="E17" s="347" t="s">
        <v>1244</v>
      </c>
      <c r="F17" s="347" t="s">
        <v>768</v>
      </c>
      <c r="G17" s="347" t="s">
        <v>14672</v>
      </c>
      <c r="H17" s="237"/>
      <c r="I17" s="238"/>
      <c r="J17" s="238"/>
      <c r="K17" s="240"/>
      <c r="L17" s="240"/>
      <c r="M17" s="240"/>
      <c r="N17" s="240"/>
      <c r="O17" s="240"/>
      <c r="P17" s="239"/>
      <c r="Q17" s="241"/>
      <c r="R17" s="236" t="str">
        <f ca="1">IF(ISERROR($V17),"",OFFSET('Smelter Look-up'!$C$4,$V17-4,0)&amp;"")</f>
        <v>DSC (Do Sung Corporation)</v>
      </c>
      <c r="S17" s="250" t="str">
        <f t="shared" ca="1" si="0"/>
        <v>KR</v>
      </c>
      <c r="T17" s="250" t="str">
        <f ca="1">IF(B17="","",IF(ISERROR(MATCH($J17,SorP!$B$1:$B$6230,0)),"",INDIRECT("'SorP'!$A$"&amp;MATCH($J17,SorP!$B$1:$B$6230,0))))</f>
        <v/>
      </c>
      <c r="U17" s="280"/>
      <c r="V17" s="281">
        <f>IF(C17="",NA(),MATCH($B17&amp;$C17,'Smelter Look-up'!$J:$J,0))</f>
        <v>62</v>
      </c>
      <c r="W17" s="282"/>
      <c r="X17" s="282">
        <f t="shared" si="1"/>
        <v>0</v>
      </c>
      <c r="Y17" s="282"/>
      <c r="Z17" s="282"/>
      <c r="AB17" s="284" t="str">
        <f t="shared" si="2"/>
        <v>GoldDSC (Do Sung Corporation)</v>
      </c>
    </row>
    <row r="18" spans="1:28" s="283" customFormat="1" ht="34.5" customHeight="1">
      <c r="A18" s="347" t="s">
        <v>466</v>
      </c>
      <c r="B18" s="347" t="s">
        <v>1263</v>
      </c>
      <c r="C18" s="347" t="s">
        <v>465</v>
      </c>
      <c r="D18" s="347" t="s">
        <v>15456</v>
      </c>
      <c r="E18" s="347" t="s">
        <v>1241</v>
      </c>
      <c r="F18" s="347" t="s">
        <v>466</v>
      </c>
      <c r="G18" s="347" t="s">
        <v>14672</v>
      </c>
      <c r="H18" s="237"/>
      <c r="I18" s="238"/>
      <c r="J18" s="238"/>
      <c r="K18" s="240"/>
      <c r="L18" s="240"/>
      <c r="M18" s="240"/>
      <c r="N18" s="240"/>
      <c r="O18" s="240"/>
      <c r="P18" s="239"/>
      <c r="Q18" s="241"/>
      <c r="R18" s="236" t="str">
        <f ca="1">IF(ISERROR($V18),"",OFFSET('Smelter Look-up'!$C$4,$V18-4,0)&amp;"")</f>
        <v>Eco-System Recycling Co., Ltd.</v>
      </c>
      <c r="S18" s="250" t="str">
        <f t="shared" ca="1" si="0"/>
        <v>JP</v>
      </c>
      <c r="T18" s="250" t="str">
        <f ca="1">IF(B18="","",IF(ISERROR(MATCH($J18,SorP!$B$1:$B$6230,0)),"",INDIRECT("'SorP'!$A$"&amp;MATCH($J18,SorP!$B$1:$B$6230,0))))</f>
        <v/>
      </c>
      <c r="U18" s="280"/>
      <c r="V18" s="281">
        <f>IF(C18="",NA(),MATCH($B18&amp;$C18,'Smelter Look-up'!$J:$J,0))</f>
        <v>63</v>
      </c>
      <c r="W18" s="282"/>
      <c r="X18" s="282">
        <f t="shared" si="1"/>
        <v>0</v>
      </c>
      <c r="Y18" s="282"/>
      <c r="Z18" s="282"/>
      <c r="AB18" s="284" t="str">
        <f t="shared" si="2"/>
        <v>GoldEco-System Recycling Co., Ltd.</v>
      </c>
    </row>
    <row r="19" spans="1:28" s="283" customFormat="1" ht="34.5" customHeight="1">
      <c r="A19" s="347" t="s">
        <v>772</v>
      </c>
      <c r="B19" s="347" t="s">
        <v>1263</v>
      </c>
      <c r="C19" s="347" t="s">
        <v>2684</v>
      </c>
      <c r="D19" s="347" t="s">
        <v>15457</v>
      </c>
      <c r="E19" s="347" t="s">
        <v>1011</v>
      </c>
      <c r="F19" s="347" t="s">
        <v>772</v>
      </c>
      <c r="G19" s="347" t="s">
        <v>14672</v>
      </c>
      <c r="H19" s="237"/>
      <c r="I19" s="238"/>
      <c r="J19" s="238"/>
      <c r="K19" s="240"/>
      <c r="L19" s="240"/>
      <c r="M19" s="240"/>
      <c r="N19" s="240"/>
      <c r="O19" s="240"/>
      <c r="P19" s="239"/>
      <c r="Q19" s="241"/>
      <c r="R19" s="236" t="str">
        <f ca="1">IF(ISERROR($V19),"",OFFSET('Smelter Look-up'!$C$4,$V19-4,0)&amp;"")</f>
        <v>OJSC Novosibirsk Refinery</v>
      </c>
      <c r="S19" s="250" t="str">
        <f t="shared" ca="1" si="0"/>
        <v>RU</v>
      </c>
      <c r="T19" s="250" t="str">
        <f ca="1">IF(B19="","",IF(ISERROR(MATCH($J19,SorP!$B$1:$B$6230,0)),"",INDIRECT("'SorP'!$A$"&amp;MATCH($J19,SorP!$B$1:$B$6230,0))))</f>
        <v/>
      </c>
      <c r="U19" s="280"/>
      <c r="V19" s="281">
        <f>IF(C19="",NA(),MATCH($B19&amp;$C19,'Smelter Look-up'!$J:$J,0))</f>
        <v>171</v>
      </c>
      <c r="W19" s="282"/>
      <c r="X19" s="282">
        <f t="shared" si="1"/>
        <v>0</v>
      </c>
      <c r="Y19" s="282"/>
      <c r="Z19" s="282"/>
      <c r="AB19" s="284" t="str">
        <f t="shared" si="2"/>
        <v>GoldOJSC Novosibirsk Refinery</v>
      </c>
    </row>
    <row r="20" spans="1:28" s="283" customFormat="1" ht="34.5" customHeight="1">
      <c r="A20" s="347" t="s">
        <v>3254</v>
      </c>
      <c r="B20" s="347" t="s">
        <v>1263</v>
      </c>
      <c r="C20" s="347" t="s">
        <v>3253</v>
      </c>
      <c r="D20" s="347" t="s">
        <v>15458</v>
      </c>
      <c r="E20" s="347" t="s">
        <v>1244</v>
      </c>
      <c r="F20" s="347" t="s">
        <v>3254</v>
      </c>
      <c r="G20" s="347" t="s">
        <v>14672</v>
      </c>
      <c r="H20" s="237"/>
      <c r="I20" s="238"/>
      <c r="J20" s="238"/>
      <c r="K20" s="240"/>
      <c r="L20" s="240"/>
      <c r="M20" s="240"/>
      <c r="N20" s="240"/>
      <c r="O20" s="240"/>
      <c r="P20" s="239"/>
      <c r="Q20" s="241"/>
      <c r="R20" s="236" t="str">
        <f ca="1">IF(ISERROR($V20),"",OFFSET('Smelter Look-up'!$C$4,$V20-4,0)&amp;"")</f>
        <v>HeeSung Metal Ltd.</v>
      </c>
      <c r="S20" s="250" t="str">
        <f t="shared" ca="1" si="0"/>
        <v>KR</v>
      </c>
      <c r="T20" s="250" t="str">
        <f ca="1">IF(B20="","",IF(ISERROR(MATCH($J20,SorP!$B$1:$B$6230,0)),"",INDIRECT("'SorP'!$A$"&amp;MATCH($J20,SorP!$B$1:$B$6230,0))))</f>
        <v/>
      </c>
      <c r="U20" s="280"/>
      <c r="V20" s="281">
        <f>IF(C20="",NA(),MATCH($B20&amp;$C20,'Smelter Look-up'!$J:$J,0))</f>
        <v>81</v>
      </c>
      <c r="W20" s="282"/>
      <c r="X20" s="282">
        <f t="shared" si="1"/>
        <v>0</v>
      </c>
      <c r="Y20" s="282"/>
      <c r="Z20" s="282"/>
      <c r="AB20" s="284" t="str">
        <f t="shared" si="2"/>
        <v>GoldHeeSung Metal Ltd.</v>
      </c>
    </row>
    <row r="21" spans="1:28" s="283" customFormat="1" ht="34.5" customHeight="1">
      <c r="A21" s="347" t="s">
        <v>776</v>
      </c>
      <c r="B21" s="347" t="s">
        <v>1263</v>
      </c>
      <c r="C21" s="347" t="s">
        <v>1168</v>
      </c>
      <c r="D21" s="347" t="s">
        <v>15450</v>
      </c>
      <c r="E21" s="347" t="s">
        <v>1234</v>
      </c>
      <c r="F21" s="347" t="s">
        <v>776</v>
      </c>
      <c r="G21" s="347" t="s">
        <v>14672</v>
      </c>
      <c r="H21" s="237"/>
      <c r="I21" s="238"/>
      <c r="J21" s="238"/>
      <c r="K21" s="240"/>
      <c r="L21" s="240"/>
      <c r="M21" s="240"/>
      <c r="N21" s="240"/>
      <c r="O21" s="240"/>
      <c r="P21" s="239"/>
      <c r="Q21" s="241"/>
      <c r="R21" s="236" t="str">
        <f ca="1">IF(ISERROR($V21),"",OFFSET('Smelter Look-up'!$C$4,$V21-4,0)&amp;"")</f>
        <v>Heimerle + Meule GmbH</v>
      </c>
      <c r="S21" s="250" t="str">
        <f t="shared" ca="1" si="0"/>
        <v>DE</v>
      </c>
      <c r="T21" s="250" t="str">
        <f ca="1">IF(B21="","",IF(ISERROR(MATCH($J21,SorP!$B$1:$B$6230,0)),"",INDIRECT("'SorP'!$A$"&amp;MATCH($J21,SorP!$B$1:$B$6230,0))))</f>
        <v/>
      </c>
      <c r="U21" s="280"/>
      <c r="V21" s="281">
        <f>IF(C21="",NA(),MATCH($B21&amp;$C21,'Smelter Look-up'!$J:$J,0))</f>
        <v>82</v>
      </c>
      <c r="W21" s="282"/>
      <c r="X21" s="282">
        <f t="shared" si="1"/>
        <v>0</v>
      </c>
      <c r="Y21" s="282"/>
      <c r="Z21" s="282"/>
      <c r="AB21" s="284" t="str">
        <f t="shared" si="2"/>
        <v>GoldHeimerle + Meule GmbH</v>
      </c>
    </row>
    <row r="22" spans="1:28" s="283" customFormat="1" ht="34.5" customHeight="1">
      <c r="A22" s="347" t="s">
        <v>777</v>
      </c>
      <c r="B22" s="347" t="s">
        <v>1263</v>
      </c>
      <c r="C22" s="347" t="s">
        <v>3256</v>
      </c>
      <c r="D22" s="347" t="s">
        <v>15459</v>
      </c>
      <c r="E22" s="347" t="s">
        <v>1232</v>
      </c>
      <c r="F22" s="347" t="s">
        <v>777</v>
      </c>
      <c r="G22" s="347" t="s">
        <v>14672</v>
      </c>
      <c r="H22" s="237"/>
      <c r="I22" s="238"/>
      <c r="J22" s="238"/>
      <c r="K22" s="240"/>
      <c r="L22" s="240"/>
      <c r="M22" s="240"/>
      <c r="N22" s="240"/>
      <c r="O22" s="240"/>
      <c r="P22" s="239"/>
      <c r="Q22" s="241"/>
      <c r="R22" s="236" t="str">
        <f ca="1">IF(ISERROR($V22),"",OFFSET('Smelter Look-up'!$C$4,$V22-4,0)&amp;"")</f>
        <v>Heraeus Metals Hong Kong Ltd.</v>
      </c>
      <c r="S22" s="250" t="str">
        <f t="shared" ca="1" si="0"/>
        <v>CN</v>
      </c>
      <c r="T22" s="250" t="str">
        <f ca="1">IF(B22="","",IF(ISERROR(MATCH($J22,SorP!$B$1:$B$6230,0)),"",INDIRECT("'SorP'!$A$"&amp;MATCH($J22,SorP!$B$1:$B$6230,0))))</f>
        <v/>
      </c>
      <c r="U22" s="280"/>
      <c r="V22" s="281">
        <f>IF(C22="",NA(),MATCH($B22&amp;$C22,'Smelter Look-up'!$J:$J,0))</f>
        <v>87</v>
      </c>
      <c r="W22" s="282"/>
      <c r="X22" s="282">
        <f t="shared" si="1"/>
        <v>0</v>
      </c>
      <c r="Y22" s="282"/>
      <c r="Z22" s="282"/>
      <c r="AB22" s="284" t="str">
        <f t="shared" si="2"/>
        <v>GoldHeraeus Metals Hong Kong Ltd.</v>
      </c>
    </row>
    <row r="23" spans="1:28" s="283" customFormat="1" ht="34.5" customHeight="1">
      <c r="A23" s="347" t="s">
        <v>778</v>
      </c>
      <c r="B23" s="347" t="s">
        <v>1263</v>
      </c>
      <c r="C23" s="347" t="s">
        <v>1368</v>
      </c>
      <c r="D23" s="347" t="s">
        <v>15460</v>
      </c>
      <c r="E23" s="347" t="s">
        <v>1234</v>
      </c>
      <c r="F23" s="347" t="s">
        <v>778</v>
      </c>
      <c r="G23" s="347" t="s">
        <v>14672</v>
      </c>
      <c r="H23" s="237"/>
      <c r="I23" s="238"/>
      <c r="J23" s="238"/>
      <c r="K23" s="240"/>
      <c r="L23" s="240"/>
      <c r="M23" s="240"/>
      <c r="N23" s="240"/>
      <c r="O23" s="240"/>
      <c r="P23" s="239"/>
      <c r="Q23" s="241"/>
      <c r="R23" s="236" t="str">
        <f ca="1">IF(ISERROR($V23),"",OFFSET('Smelter Look-up'!$C$4,$V23-4,0)&amp;"")</f>
        <v>Heraeus Precious Metals GmbH &amp; Co. KG</v>
      </c>
      <c r="S23" s="250" t="str">
        <f t="shared" ca="1" si="0"/>
        <v>DE</v>
      </c>
      <c r="T23" s="250" t="str">
        <f ca="1">IF(B23="","",IF(ISERROR(MATCH($J23,SorP!$B$1:$B$6230,0)),"",INDIRECT("'SorP'!$A$"&amp;MATCH($J23,SorP!$B$1:$B$6230,0))))</f>
        <v/>
      </c>
      <c r="U23" s="280"/>
      <c r="V23" s="281">
        <f>IF(C23="",NA(),MATCH($B23&amp;$C23,'Smelter Look-up'!$J:$J,0))</f>
        <v>88</v>
      </c>
      <c r="W23" s="282"/>
      <c r="X23" s="282">
        <f t="shared" si="1"/>
        <v>0</v>
      </c>
      <c r="Y23" s="282"/>
      <c r="Z23" s="282"/>
      <c r="AB23" s="284" t="str">
        <f t="shared" si="2"/>
        <v>GoldHeraeus Precious Metals GmbH &amp; Co. KG</v>
      </c>
    </row>
    <row r="24" spans="1:28" s="283" customFormat="1" ht="34.5" customHeight="1">
      <c r="A24" s="347" t="s">
        <v>782</v>
      </c>
      <c r="B24" s="347" t="s">
        <v>1263</v>
      </c>
      <c r="C24" s="347" t="s">
        <v>1369</v>
      </c>
      <c r="D24" s="347" t="s">
        <v>15461</v>
      </c>
      <c r="E24" s="347" t="s">
        <v>1241</v>
      </c>
      <c r="F24" s="347" t="s">
        <v>782</v>
      </c>
      <c r="G24" s="347" t="s">
        <v>14672</v>
      </c>
      <c r="H24" s="237"/>
      <c r="I24" s="238"/>
      <c r="J24" s="238"/>
      <c r="K24" s="240"/>
      <c r="L24" s="240"/>
      <c r="M24" s="240"/>
      <c r="N24" s="240"/>
      <c r="O24" s="240"/>
      <c r="P24" s="239"/>
      <c r="Q24" s="241"/>
      <c r="R24" s="236" t="str">
        <f ca="1">IF(ISERROR($V24),"",OFFSET('Smelter Look-up'!$C$4,$V24-4,0)&amp;"")</f>
        <v>Ishifuku Metal Industry Co., Ltd.</v>
      </c>
      <c r="S24" s="250" t="str">
        <f t="shared" ca="1" si="0"/>
        <v>JP</v>
      </c>
      <c r="T24" s="250" t="str">
        <f ca="1">IF(B24="","",IF(ISERROR(MATCH($J24,SorP!$B$1:$B$6230,0)),"",INDIRECT("'SorP'!$A$"&amp;MATCH($J24,SorP!$B$1:$B$6230,0))))</f>
        <v/>
      </c>
      <c r="U24" s="280"/>
      <c r="V24" s="281">
        <f>IF(C24="",NA(),MATCH($B24&amp;$C24,'Smelter Look-up'!$J:$J,0))</f>
        <v>96</v>
      </c>
      <c r="W24" s="282"/>
      <c r="X24" s="282">
        <f t="shared" si="1"/>
        <v>0</v>
      </c>
      <c r="Y24" s="282"/>
      <c r="Z24" s="282"/>
      <c r="AB24" s="284" t="str">
        <f t="shared" si="2"/>
        <v>GoldIshifuku Metal Industry Co., Ltd.</v>
      </c>
    </row>
    <row r="25" spans="1:28" s="283" customFormat="1" ht="34.5" customHeight="1">
      <c r="A25" s="347" t="s">
        <v>791</v>
      </c>
      <c r="B25" s="347" t="s">
        <v>1263</v>
      </c>
      <c r="C25" s="347" t="s">
        <v>1874</v>
      </c>
      <c r="D25" s="347" t="s">
        <v>15462</v>
      </c>
      <c r="E25" s="347" t="s">
        <v>1242</v>
      </c>
      <c r="F25" s="347" t="s">
        <v>791</v>
      </c>
      <c r="G25" s="347" t="s">
        <v>14672</v>
      </c>
      <c r="H25" s="237"/>
      <c r="I25" s="238"/>
      <c r="J25" s="238"/>
      <c r="K25" s="240"/>
      <c r="L25" s="240"/>
      <c r="M25" s="240"/>
      <c r="N25" s="240"/>
      <c r="O25" s="240"/>
      <c r="P25" s="239"/>
      <c r="Q25" s="241"/>
      <c r="R25" s="236" t="str">
        <f ca="1">IF(ISERROR($V25),"",OFFSET('Smelter Look-up'!$C$4,$V25-4,0)&amp;"")</f>
        <v>Kazzinc</v>
      </c>
      <c r="S25" s="250" t="str">
        <f t="shared" ca="1" si="0"/>
        <v>KZ</v>
      </c>
      <c r="T25" s="250" t="str">
        <f ca="1">IF(B25="","",IF(ISERROR(MATCH($J25,SorP!$B$1:$B$6230,0)),"",INDIRECT("'SorP'!$A$"&amp;MATCH($J25,SorP!$B$1:$B$6230,0))))</f>
        <v/>
      </c>
      <c r="U25" s="280"/>
      <c r="V25" s="281">
        <f>IF(C25="",NA(),MATCH($B25&amp;$C25,'Smelter Look-up'!$J:$J,0))</f>
        <v>111</v>
      </c>
      <c r="W25" s="282"/>
      <c r="X25" s="282">
        <f t="shared" si="1"/>
        <v>0</v>
      </c>
      <c r="Y25" s="282"/>
      <c r="Z25" s="282"/>
      <c r="AB25" s="284" t="str">
        <f t="shared" si="2"/>
        <v>GoldKazzinc</v>
      </c>
    </row>
    <row r="26" spans="1:28" s="283" customFormat="1" ht="34.5" customHeight="1">
      <c r="A26" s="347" t="s">
        <v>793</v>
      </c>
      <c r="B26" s="347" t="s">
        <v>1263</v>
      </c>
      <c r="C26" s="347" t="s">
        <v>792</v>
      </c>
      <c r="D26" s="347" t="s">
        <v>15463</v>
      </c>
      <c r="E26" s="347" t="s">
        <v>3153</v>
      </c>
      <c r="F26" s="347" t="s">
        <v>793</v>
      </c>
      <c r="G26" s="347" t="s">
        <v>14672</v>
      </c>
      <c r="H26" s="237"/>
      <c r="I26" s="238"/>
      <c r="J26" s="238"/>
      <c r="K26" s="240"/>
      <c r="L26" s="240"/>
      <c r="M26" s="240"/>
      <c r="N26" s="240"/>
      <c r="O26" s="240"/>
      <c r="P26" s="239"/>
      <c r="Q26" s="241"/>
      <c r="R26" s="236" t="str">
        <f ca="1">IF(ISERROR($V26),"",OFFSET('Smelter Look-up'!$C$4,$V26-4,0)&amp;"")</f>
        <v>Kennecott Utah Copper LLC</v>
      </c>
      <c r="S26" s="250" t="str">
        <f t="shared" ca="1" si="0"/>
        <v>US</v>
      </c>
      <c r="T26" s="250" t="str">
        <f ca="1">IF(B26="","",IF(ISERROR(MATCH($J26,SorP!$B$1:$B$6230,0)),"",INDIRECT("'SorP'!$A$"&amp;MATCH($J26,SorP!$B$1:$B$6230,0))))</f>
        <v/>
      </c>
      <c r="U26" s="280"/>
      <c r="V26" s="281">
        <f>IF(C26="",NA(),MATCH($B26&amp;$C26,'Smelter Look-up'!$J:$J,0))</f>
        <v>112</v>
      </c>
      <c r="W26" s="282"/>
      <c r="X26" s="282">
        <f t="shared" si="1"/>
        <v>0</v>
      </c>
      <c r="Y26" s="282"/>
      <c r="Z26" s="282"/>
      <c r="AB26" s="284" t="str">
        <f t="shared" si="2"/>
        <v>GoldKennecott Utah Copper LLC</v>
      </c>
    </row>
    <row r="27" spans="1:28" s="283" customFormat="1" ht="34.5" customHeight="1">
      <c r="A27" s="347" t="s">
        <v>794</v>
      </c>
      <c r="B27" s="347" t="s">
        <v>1263</v>
      </c>
      <c r="C27" s="347" t="s">
        <v>2610</v>
      </c>
      <c r="D27" s="347" t="s">
        <v>15464</v>
      </c>
      <c r="E27" s="347" t="s">
        <v>1241</v>
      </c>
      <c r="F27" s="347" t="s">
        <v>794</v>
      </c>
      <c r="G27" s="347" t="s">
        <v>14672</v>
      </c>
      <c r="H27" s="237"/>
      <c r="I27" s="238"/>
      <c r="J27" s="238"/>
      <c r="K27" s="240"/>
      <c r="L27" s="240"/>
      <c r="M27" s="240"/>
      <c r="N27" s="240"/>
      <c r="O27" s="240"/>
      <c r="P27" s="239"/>
      <c r="Q27" s="241"/>
      <c r="R27" s="236" t="str">
        <f ca="1">IF(ISERROR($V27),"",OFFSET('Smelter Look-up'!$C$4,$V27-4,0)&amp;"")</f>
        <v>Kojima Chemicals Co., Ltd.</v>
      </c>
      <c r="S27" s="250" t="str">
        <f t="shared" ca="1" si="0"/>
        <v>JP</v>
      </c>
      <c r="T27" s="250" t="str">
        <f ca="1">IF(B27="","",IF(ISERROR(MATCH($J27,SorP!$B$1:$B$6230,0)),"",INDIRECT("'SorP'!$A$"&amp;MATCH($J27,SorP!$B$1:$B$6230,0))))</f>
        <v/>
      </c>
      <c r="U27" s="280"/>
      <c r="V27" s="281">
        <f>IF(C27="",NA(),MATCH($B27&amp;$C27,'Smelter Look-up'!$J:$J,0))</f>
        <v>116</v>
      </c>
      <c r="W27" s="282"/>
      <c r="X27" s="282">
        <f t="shared" si="1"/>
        <v>0</v>
      </c>
      <c r="Y27" s="282"/>
      <c r="Z27" s="282"/>
      <c r="AB27" s="284" t="str">
        <f t="shared" si="2"/>
        <v>GoldKojima Chemicals Co., Ltd.</v>
      </c>
    </row>
    <row r="28" spans="1:28" s="283" customFormat="1" ht="34.5" customHeight="1">
      <c r="A28" s="347" t="s">
        <v>1890</v>
      </c>
      <c r="B28" s="347" t="s">
        <v>1263</v>
      </c>
      <c r="C28" s="347" t="s">
        <v>1889</v>
      </c>
      <c r="D28" s="347" t="s">
        <v>15465</v>
      </c>
      <c r="E28" s="347" t="s">
        <v>1232</v>
      </c>
      <c r="F28" s="347" t="s">
        <v>1890</v>
      </c>
      <c r="G28" s="347" t="s">
        <v>14672</v>
      </c>
      <c r="H28" s="237"/>
      <c r="I28" s="238"/>
      <c r="J28" s="238"/>
      <c r="K28" s="240"/>
      <c r="L28" s="240"/>
      <c r="M28" s="240"/>
      <c r="N28" s="240"/>
      <c r="O28" s="240"/>
      <c r="P28" s="239"/>
      <c r="Q28" s="241"/>
      <c r="R28" s="236" t="str">
        <f ca="1">IF(ISERROR($V28),"",OFFSET('Smelter Look-up'!$C$4,$V28-4,0)&amp;"")</f>
        <v>Metalor Technologies (Suzhou) Ltd.</v>
      </c>
      <c r="S28" s="250" t="str">
        <f t="shared" ca="1" si="0"/>
        <v>CN</v>
      </c>
      <c r="T28" s="250" t="str">
        <f ca="1">IF(B28="","",IF(ISERROR(MATCH($J28,SorP!$B$1:$B$6230,0)),"",INDIRECT("'SorP'!$A$"&amp;MATCH($J28,SorP!$B$1:$B$6230,0))))</f>
        <v/>
      </c>
      <c r="U28" s="280"/>
      <c r="V28" s="281">
        <f>IF(C28="",NA(),MATCH($B28&amp;$C28,'Smelter Look-up'!$J:$J,0))</f>
        <v>143</v>
      </c>
      <c r="W28" s="282"/>
      <c r="X28" s="282">
        <f t="shared" si="1"/>
        <v>0</v>
      </c>
      <c r="Y28" s="282"/>
      <c r="Z28" s="282"/>
      <c r="AB28" s="284" t="str">
        <f t="shared" si="2"/>
        <v>GoldMetalor Technologies (Suzhou) Ltd.</v>
      </c>
    </row>
    <row r="29" spans="1:28" s="283" customFormat="1" ht="34.5" customHeight="1">
      <c r="A29" s="347" t="s">
        <v>804</v>
      </c>
      <c r="B29" s="347" t="s">
        <v>1263</v>
      </c>
      <c r="C29" s="347" t="s">
        <v>2614</v>
      </c>
      <c r="D29" s="347" t="s">
        <v>15466</v>
      </c>
      <c r="E29" s="347" t="s">
        <v>1014</v>
      </c>
      <c r="F29" s="347" t="s">
        <v>804</v>
      </c>
      <c r="G29" s="347" t="s">
        <v>14672</v>
      </c>
      <c r="H29" s="237"/>
      <c r="I29" s="238"/>
      <c r="J29" s="238"/>
      <c r="K29" s="240"/>
      <c r="L29" s="240"/>
      <c r="M29" s="240"/>
      <c r="N29" s="240"/>
      <c r="O29" s="240"/>
      <c r="P29" s="239"/>
      <c r="Q29" s="241"/>
      <c r="R29" s="236" t="str">
        <f ca="1">IF(ISERROR($V29),"",OFFSET('Smelter Look-up'!$C$4,$V29-4,0)&amp;"")</f>
        <v>Metalor Technologies (Singapore) Pte., Ltd.</v>
      </c>
      <c r="S29" s="250" t="str">
        <f t="shared" ca="1" si="0"/>
        <v>SG</v>
      </c>
      <c r="T29" s="250" t="str">
        <f ca="1">IF(B29="","",IF(ISERROR(MATCH($J29,SorP!$B$1:$B$6230,0)),"",INDIRECT("'SorP'!$A$"&amp;MATCH($J29,SorP!$B$1:$B$6230,0))))</f>
        <v/>
      </c>
      <c r="U29" s="280"/>
      <c r="V29" s="281">
        <f>IF(C29="",NA(),MATCH($B29&amp;$C29,'Smelter Look-up'!$J:$J,0))</f>
        <v>142</v>
      </c>
      <c r="W29" s="282"/>
      <c r="X29" s="282">
        <f t="shared" si="1"/>
        <v>0</v>
      </c>
      <c r="Y29" s="282"/>
      <c r="Z29" s="282"/>
      <c r="AB29" s="284" t="str">
        <f t="shared" si="2"/>
        <v>GoldMetalor Technologies (Singapore) Pte., Ltd.</v>
      </c>
    </row>
    <row r="30" spans="1:28" s="283" customFormat="1" ht="34.5" customHeight="1">
      <c r="A30" s="347" t="s">
        <v>805</v>
      </c>
      <c r="B30" s="347" t="s">
        <v>1263</v>
      </c>
      <c r="C30" s="347" t="s">
        <v>2988</v>
      </c>
      <c r="D30" s="347" t="s">
        <v>15467</v>
      </c>
      <c r="E30" s="347" t="s">
        <v>1230</v>
      </c>
      <c r="F30" s="347" t="s">
        <v>805</v>
      </c>
      <c r="G30" s="347" t="s">
        <v>14672</v>
      </c>
      <c r="H30" s="237"/>
      <c r="I30" s="238"/>
      <c r="J30" s="238"/>
      <c r="K30" s="240"/>
      <c r="L30" s="240"/>
      <c r="M30" s="240"/>
      <c r="N30" s="240"/>
      <c r="O30" s="240"/>
      <c r="P30" s="239"/>
      <c r="Q30" s="241"/>
      <c r="R30" s="236" t="str">
        <f ca="1">IF(ISERROR($V30),"",OFFSET('Smelter Look-up'!$C$4,$V30-4,0)&amp;"")</f>
        <v>Metalor Technologies S.A.</v>
      </c>
      <c r="S30" s="250" t="str">
        <f t="shared" ca="1" si="0"/>
        <v>CH</v>
      </c>
      <c r="T30" s="250" t="str">
        <f ca="1">IF(B30="","",IF(ISERROR(MATCH($J30,SorP!$B$1:$B$6230,0)),"",INDIRECT("'SorP'!$A$"&amp;MATCH($J30,SorP!$B$1:$B$6230,0))))</f>
        <v/>
      </c>
      <c r="U30" s="280"/>
      <c r="V30" s="281">
        <f>IF(C30="",NA(),MATCH($B30&amp;$C30,'Smelter Look-up'!$J:$J,0))</f>
        <v>144</v>
      </c>
      <c r="W30" s="282"/>
      <c r="X30" s="282">
        <f t="shared" si="1"/>
        <v>0</v>
      </c>
      <c r="Y30" s="282"/>
      <c r="Z30" s="282"/>
      <c r="AB30" s="284" t="str">
        <f t="shared" si="2"/>
        <v>GoldMetalor Technologies S.A.</v>
      </c>
    </row>
    <row r="31" spans="1:28" s="283" customFormat="1" ht="34.5" customHeight="1">
      <c r="A31" s="347" t="s">
        <v>806</v>
      </c>
      <c r="B31" s="347" t="s">
        <v>1263</v>
      </c>
      <c r="C31" s="347" t="s">
        <v>1370</v>
      </c>
      <c r="D31" s="347" t="s">
        <v>15468</v>
      </c>
      <c r="E31" s="347" t="s">
        <v>3153</v>
      </c>
      <c r="F31" s="347" t="s">
        <v>806</v>
      </c>
      <c r="G31" s="347" t="s">
        <v>14672</v>
      </c>
      <c r="H31" s="237"/>
      <c r="I31" s="238"/>
      <c r="J31" s="238"/>
      <c r="K31" s="240"/>
      <c r="L31" s="240"/>
      <c r="M31" s="240"/>
      <c r="N31" s="240"/>
      <c r="O31" s="240"/>
      <c r="P31" s="239"/>
      <c r="Q31" s="241"/>
      <c r="R31" s="236" t="str">
        <f ca="1">IF(ISERROR($V31),"",OFFSET('Smelter Look-up'!$C$4,$V31-4,0)&amp;"")</f>
        <v>Metalor USA Refining Corporation</v>
      </c>
      <c r="S31" s="250" t="str">
        <f t="shared" ca="1" si="0"/>
        <v>US</v>
      </c>
      <c r="T31" s="250" t="str">
        <f ca="1">IF(B31="","",IF(ISERROR(MATCH($J31,SorP!$B$1:$B$6230,0)),"",INDIRECT("'SorP'!$A$"&amp;MATCH($J31,SorP!$B$1:$B$6230,0))))</f>
        <v/>
      </c>
      <c r="U31" s="280"/>
      <c r="V31" s="281">
        <f>IF(C31="",NA(),MATCH($B31&amp;$C31,'Smelter Look-up'!$J:$J,0))</f>
        <v>145</v>
      </c>
      <c r="W31" s="282"/>
      <c r="X31" s="282">
        <f t="shared" si="1"/>
        <v>0</v>
      </c>
      <c r="Y31" s="282"/>
      <c r="Z31" s="282"/>
      <c r="AB31" s="284" t="str">
        <f t="shared" si="2"/>
        <v>GoldMetalor USA Refining Corporation</v>
      </c>
    </row>
    <row r="32" spans="1:28" s="283" customFormat="1" ht="34.5" customHeight="1">
      <c r="A32" s="347" t="s">
        <v>807</v>
      </c>
      <c r="B32" s="347" t="s">
        <v>1263</v>
      </c>
      <c r="C32" s="347" t="s">
        <v>13596</v>
      </c>
      <c r="D32" s="347" t="s">
        <v>15469</v>
      </c>
      <c r="E32" s="347" t="s">
        <v>1246</v>
      </c>
      <c r="F32" s="347" t="s">
        <v>807</v>
      </c>
      <c r="G32" s="347" t="s">
        <v>14672</v>
      </c>
      <c r="H32" s="237"/>
      <c r="I32" s="238"/>
      <c r="J32" s="238"/>
      <c r="K32" s="240"/>
      <c r="L32" s="240"/>
      <c r="M32" s="240"/>
      <c r="N32" s="240"/>
      <c r="O32" s="240"/>
      <c r="P32" s="239"/>
      <c r="Q32" s="241"/>
      <c r="R32" s="236" t="str">
        <f ca="1">IF(ISERROR($V32),"",OFFSET('Smelter Look-up'!$C$4,$V32-4,0)&amp;"")</f>
        <v>Metalurgica Met-Mex Penoles S.A. De C.V.</v>
      </c>
      <c r="S32" s="250" t="str">
        <f t="shared" ca="1" si="0"/>
        <v>MX</v>
      </c>
      <c r="T32" s="250" t="str">
        <f ca="1">IF(B32="","",IF(ISERROR(MATCH($J32,SorP!$B$1:$B$6230,0)),"",INDIRECT("'SorP'!$A$"&amp;MATCH($J32,SorP!$B$1:$B$6230,0))))</f>
        <v/>
      </c>
      <c r="U32" s="280"/>
      <c r="V32" s="281">
        <f>IF(C32="",NA(),MATCH($B32&amp;$C32,'Smelter Look-up'!$J:$J,0))</f>
        <v>146</v>
      </c>
      <c r="W32" s="282"/>
      <c r="X32" s="282">
        <f t="shared" si="1"/>
        <v>0</v>
      </c>
      <c r="Y32" s="282"/>
      <c r="Z32" s="282"/>
      <c r="AB32" s="284" t="str">
        <f t="shared" si="2"/>
        <v>GoldMetalurgica Met-Mex Penoles S.A. De C.V.</v>
      </c>
    </row>
    <row r="33" spans="1:28" s="283" customFormat="1" ht="34.5" customHeight="1">
      <c r="A33" s="347" t="s">
        <v>810</v>
      </c>
      <c r="B33" s="347" t="s">
        <v>1263</v>
      </c>
      <c r="C33" s="347" t="s">
        <v>1039</v>
      </c>
      <c r="D33" s="347" t="s">
        <v>15470</v>
      </c>
      <c r="E33" s="347" t="s">
        <v>1011</v>
      </c>
      <c r="F33" s="347" t="s">
        <v>810</v>
      </c>
      <c r="G33" s="347" t="s">
        <v>14672</v>
      </c>
      <c r="H33" s="237"/>
      <c r="I33" s="238"/>
      <c r="J33" s="238"/>
      <c r="K33" s="240"/>
      <c r="L33" s="240"/>
      <c r="M33" s="240"/>
      <c r="N33" s="240"/>
      <c r="O33" s="240"/>
      <c r="P33" s="239"/>
      <c r="Q33" s="241"/>
      <c r="R33" s="236" t="str">
        <f ca="1">IF(ISERROR($V33),"",OFFSET('Smelter Look-up'!$C$4,$V33-4,0)&amp;"")</f>
        <v>Moscow Special Alloys Processing Plant</v>
      </c>
      <c r="S33" s="250" t="str">
        <f t="shared" ca="1" si="0"/>
        <v>RU</v>
      </c>
      <c r="T33" s="250" t="str">
        <f ca="1">IF(B33="","",IF(ISERROR(MATCH($J33,SorP!$B$1:$B$6230,0)),"",INDIRECT("'SorP'!$A$"&amp;MATCH($J33,SorP!$B$1:$B$6230,0))))</f>
        <v/>
      </c>
      <c r="U33" s="280"/>
      <c r="V33" s="281">
        <f>IF(C33="",NA(),MATCH($B33&amp;$C33,'Smelter Look-up'!$J:$J,0))</f>
        <v>157</v>
      </c>
      <c r="W33" s="282"/>
      <c r="X33" s="282">
        <f t="shared" si="1"/>
        <v>0</v>
      </c>
      <c r="Y33" s="282"/>
      <c r="Z33" s="282"/>
      <c r="AB33" s="284" t="str">
        <f t="shared" si="2"/>
        <v>GoldMoscow Special Alloys Processing Plant</v>
      </c>
    </row>
    <row r="34" spans="1:28" s="283" customFormat="1" ht="34.5" customHeight="1">
      <c r="A34" s="347" t="s">
        <v>811</v>
      </c>
      <c r="B34" s="347" t="s">
        <v>1263</v>
      </c>
      <c r="C34" s="347" t="s">
        <v>13598</v>
      </c>
      <c r="D34" s="347" t="s">
        <v>15471</v>
      </c>
      <c r="E34" s="347" t="s">
        <v>1017</v>
      </c>
      <c r="F34" s="347" t="s">
        <v>811</v>
      </c>
      <c r="G34" s="347" t="s">
        <v>14672</v>
      </c>
      <c r="H34" s="237"/>
      <c r="I34" s="238"/>
      <c r="J34" s="238"/>
      <c r="K34" s="240"/>
      <c r="L34" s="240"/>
      <c r="M34" s="240"/>
      <c r="N34" s="240"/>
      <c r="O34" s="240"/>
      <c r="P34" s="239"/>
      <c r="Q34" s="241"/>
      <c r="R34" s="236" t="str">
        <f ca="1">IF(ISERROR($V34),"",OFFSET('Smelter Look-up'!$C$4,$V34-4,0)&amp;"")</f>
        <v>Nadir Metal Rafineri San. Ve Tic. A.S.</v>
      </c>
      <c r="S34" s="250" t="str">
        <f t="shared" ca="1" si="0"/>
        <v>TR</v>
      </c>
      <c r="T34" s="250" t="str">
        <f ca="1">IF(B34="","",IF(ISERROR(MATCH($J34,SorP!$B$1:$B$6230,0)),"",INDIRECT("'SorP'!$A$"&amp;MATCH($J34,SorP!$B$1:$B$6230,0))))</f>
        <v/>
      </c>
      <c r="U34" s="280"/>
      <c r="V34" s="281">
        <f>IF(C34="",NA(),MATCH($B34&amp;$C34,'Smelter Look-up'!$J:$J,0))</f>
        <v>158</v>
      </c>
      <c r="W34" s="282"/>
      <c r="X34" s="282">
        <f t="shared" si="1"/>
        <v>0</v>
      </c>
      <c r="Y34" s="282"/>
      <c r="Z34" s="282"/>
      <c r="AB34" s="284" t="str">
        <f t="shared" si="2"/>
        <v>GoldNadir Metal Rafineri San. Ve Tic. A.S.</v>
      </c>
    </row>
    <row r="35" spans="1:28" s="283" customFormat="1" ht="34.5" customHeight="1">
      <c r="A35" s="347" t="s">
        <v>815</v>
      </c>
      <c r="B35" s="347" t="s">
        <v>1263</v>
      </c>
      <c r="C35" s="347" t="s">
        <v>2618</v>
      </c>
      <c r="D35" s="347" t="s">
        <v>15472</v>
      </c>
      <c r="E35" s="347" t="s">
        <v>1241</v>
      </c>
      <c r="F35" s="347" t="s">
        <v>815</v>
      </c>
      <c r="G35" s="347" t="s">
        <v>14672</v>
      </c>
      <c r="H35" s="237"/>
      <c r="I35" s="238"/>
      <c r="J35" s="238"/>
      <c r="K35" s="240"/>
      <c r="L35" s="240"/>
      <c r="M35" s="240"/>
      <c r="N35" s="240"/>
      <c r="O35" s="240"/>
      <c r="P35" s="239"/>
      <c r="Q35" s="241"/>
      <c r="R35" s="236" t="str">
        <f ca="1">IF(ISERROR($V35),"",OFFSET('Smelter Look-up'!$C$4,$V35-4,0)&amp;"")</f>
        <v>Ohura Precious Metal Industry Co., Ltd.</v>
      </c>
      <c r="S35" s="250" t="str">
        <f t="shared" ca="1" si="0"/>
        <v>JP</v>
      </c>
      <c r="T35" s="250" t="str">
        <f ca="1">IF(B35="","",IF(ISERROR(MATCH($J35,SorP!$B$1:$B$6230,0)),"",INDIRECT("'SorP'!$A$"&amp;MATCH($J35,SorP!$B$1:$B$6230,0))))</f>
        <v/>
      </c>
      <c r="U35" s="280"/>
      <c r="V35" s="281">
        <f>IF(C35="",NA(),MATCH($B35&amp;$C35,'Smelter Look-up'!$J:$J,0))</f>
        <v>168</v>
      </c>
      <c r="W35" s="282"/>
      <c r="X35" s="282">
        <f t="shared" si="1"/>
        <v>0</v>
      </c>
      <c r="Y35" s="282"/>
      <c r="Z35" s="282"/>
      <c r="AB35" s="284" t="str">
        <f t="shared" si="2"/>
        <v>GoldOhura Precious Metal Industry Co., Ltd.</v>
      </c>
    </row>
    <row r="36" spans="1:28" s="283" customFormat="1" ht="34.5" customHeight="1">
      <c r="A36" s="347" t="s">
        <v>816</v>
      </c>
      <c r="B36" s="347" t="s">
        <v>1263</v>
      </c>
      <c r="C36" s="347" t="s">
        <v>2756</v>
      </c>
      <c r="D36" s="347" t="s">
        <v>15473</v>
      </c>
      <c r="E36" s="347" t="s">
        <v>1011</v>
      </c>
      <c r="F36" s="347" t="s">
        <v>816</v>
      </c>
      <c r="G36" s="347" t="s">
        <v>14672</v>
      </c>
      <c r="H36" s="237"/>
      <c r="I36" s="238"/>
      <c r="J36" s="238"/>
      <c r="K36" s="240"/>
      <c r="L36" s="240"/>
      <c r="M36" s="240"/>
      <c r="N36" s="240"/>
      <c r="O36" s="240"/>
      <c r="P36" s="239"/>
      <c r="Q36" s="241"/>
      <c r="R36" s="236" t="str">
        <f ca="1">IF(ISERROR($V36),"",OFFSET('Smelter Look-up'!$C$4,$V36-4,0)&amp;"")</f>
        <v>OJSC "The Gulidov Krasnoyarsk Non-Ferrous Metals Plant" (OJSC Krastsvetmet)</v>
      </c>
      <c r="S36" s="250" t="str">
        <f t="shared" ca="1" si="0"/>
        <v>RU</v>
      </c>
      <c r="T36" s="250" t="str">
        <f ca="1">IF(B36="","",IF(ISERROR(MATCH($J36,SorP!$B$1:$B$6230,0)),"",INDIRECT("'SorP'!$A$"&amp;MATCH($J36,SorP!$B$1:$B$6230,0))))</f>
        <v/>
      </c>
      <c r="U36" s="280"/>
      <c r="V36" s="281">
        <f>IF(C36="",NA(),MATCH($B36&amp;$C36,'Smelter Look-up'!$J:$J,0))</f>
        <v>169</v>
      </c>
      <c r="W36" s="282"/>
      <c r="X36" s="282">
        <f t="shared" si="1"/>
        <v>0</v>
      </c>
      <c r="Y36" s="282"/>
      <c r="Z36" s="282"/>
      <c r="AB36" s="284" t="str">
        <f t="shared" si="2"/>
        <v>GoldOJSC "The Gulidov Krasnoyarsk Non-Ferrous Metals Plant" (OJSC Krastsvetmet)</v>
      </c>
    </row>
    <row r="37" spans="1:28" s="283" customFormat="1" ht="34.5" customHeight="1">
      <c r="A37" s="347" t="s">
        <v>821</v>
      </c>
      <c r="B37" s="347" t="s">
        <v>1263</v>
      </c>
      <c r="C37" s="347" t="s">
        <v>13599</v>
      </c>
      <c r="D37" s="347" t="s">
        <v>15474</v>
      </c>
      <c r="E37" s="347" t="s">
        <v>1230</v>
      </c>
      <c r="F37" s="347" t="s">
        <v>821</v>
      </c>
      <c r="G37" s="347" t="s">
        <v>14672</v>
      </c>
      <c r="H37" s="237"/>
      <c r="I37" s="238"/>
      <c r="J37" s="238"/>
      <c r="K37" s="240"/>
      <c r="L37" s="240"/>
      <c r="M37" s="240"/>
      <c r="N37" s="240"/>
      <c r="O37" s="240"/>
      <c r="P37" s="239"/>
      <c r="Q37" s="241"/>
      <c r="R37" s="236" t="str">
        <f ca="1">IF(ISERROR($V37),"",OFFSET('Smelter Look-up'!$C$4,$V37-4,0)&amp;"")</f>
        <v>PX Precinox S.A.</v>
      </c>
      <c r="S37" s="250" t="str">
        <f t="shared" ca="1" si="0"/>
        <v>CH</v>
      </c>
      <c r="T37" s="250" t="str">
        <f ca="1">IF(B37="","",IF(ISERROR(MATCH($J37,SorP!$B$1:$B$6230,0)),"",INDIRECT("'SorP'!$A$"&amp;MATCH($J37,SorP!$B$1:$B$6230,0))))</f>
        <v/>
      </c>
      <c r="U37" s="280"/>
      <c r="V37" s="281">
        <f>IF(C37="",NA(),MATCH($B37&amp;$C37,'Smelter Look-up'!$J:$J,0))</f>
        <v>183</v>
      </c>
      <c r="W37" s="282"/>
      <c r="X37" s="282">
        <f t="shared" si="1"/>
        <v>0</v>
      </c>
      <c r="Y37" s="282"/>
      <c r="Z37" s="282"/>
      <c r="AB37" s="284" t="str">
        <f t="shared" si="2"/>
        <v>GoldPX Precinox S.A.</v>
      </c>
    </row>
    <row r="38" spans="1:28" s="283" customFormat="1" ht="34.5" customHeight="1">
      <c r="A38" s="347" t="s">
        <v>823</v>
      </c>
      <c r="B38" s="347" t="s">
        <v>1263</v>
      </c>
      <c r="C38" s="347" t="s">
        <v>1041</v>
      </c>
      <c r="D38" s="347" t="s">
        <v>15475</v>
      </c>
      <c r="E38" s="347" t="s">
        <v>1229</v>
      </c>
      <c r="F38" s="347" t="s">
        <v>823</v>
      </c>
      <c r="G38" s="347" t="s">
        <v>14672</v>
      </c>
      <c r="H38" s="237"/>
      <c r="I38" s="238"/>
      <c r="J38" s="238"/>
      <c r="K38" s="240"/>
      <c r="L38" s="240"/>
      <c r="M38" s="240"/>
      <c r="N38" s="240"/>
      <c r="O38" s="240"/>
      <c r="P38" s="239"/>
      <c r="Q38" s="241"/>
      <c r="R38" s="236" t="str">
        <f ca="1">IF(ISERROR($V38),"",OFFSET('Smelter Look-up'!$C$4,$V38-4,0)&amp;"")</f>
        <v>Royal Canadian Mint</v>
      </c>
      <c r="S38" s="250" t="str">
        <f t="shared" ca="1" si="0"/>
        <v>CA</v>
      </c>
      <c r="T38" s="250" t="str">
        <f ca="1">IF(B38="","",IF(ISERROR(MATCH($J38,SorP!$B$1:$B$6230,0)),"",INDIRECT("'SorP'!$A$"&amp;MATCH($J38,SorP!$B$1:$B$6230,0))))</f>
        <v/>
      </c>
      <c r="U38" s="280"/>
      <c r="V38" s="281">
        <f>IF(C38="",NA(),MATCH($B38&amp;$C38,'Smelter Look-up'!$J:$J,0))</f>
        <v>191</v>
      </c>
      <c r="W38" s="282"/>
      <c r="X38" s="282">
        <f t="shared" si="1"/>
        <v>0</v>
      </c>
      <c r="Y38" s="282"/>
      <c r="Z38" s="282"/>
      <c r="AB38" s="284" t="str">
        <f t="shared" si="2"/>
        <v>GoldRoyal Canadian Mint</v>
      </c>
    </row>
    <row r="39" spans="1:28" s="283" customFormat="1" ht="34.5" customHeight="1">
      <c r="A39" s="347" t="s">
        <v>1577</v>
      </c>
      <c r="B39" s="347" t="s">
        <v>1263</v>
      </c>
      <c r="C39" s="347" t="s">
        <v>1576</v>
      </c>
      <c r="D39" s="347" t="s">
        <v>15454</v>
      </c>
      <c r="E39" s="347" t="s">
        <v>1244</v>
      </c>
      <c r="F39" s="347" t="s">
        <v>1577</v>
      </c>
      <c r="G39" s="347" t="s">
        <v>14672</v>
      </c>
      <c r="H39" s="237"/>
      <c r="I39" s="238"/>
      <c r="J39" s="238"/>
      <c r="K39" s="240"/>
      <c r="L39" s="240"/>
      <c r="M39" s="240"/>
      <c r="N39" s="240"/>
      <c r="O39" s="240"/>
      <c r="P39" s="239"/>
      <c r="Q39" s="241"/>
      <c r="R39" s="236" t="str">
        <f ca="1">IF(ISERROR($V39),"",OFFSET('Smelter Look-up'!$C$4,$V39-4,0)&amp;"")</f>
        <v>Samduck Precious Metals</v>
      </c>
      <c r="S39" s="250" t="str">
        <f t="shared" ca="1" si="0"/>
        <v>KR</v>
      </c>
      <c r="T39" s="250" t="str">
        <f ca="1">IF(B39="","",IF(ISERROR(MATCH($J39,SorP!$B$1:$B$6230,0)),"",INDIRECT("'SorP'!$A$"&amp;MATCH($J39,SorP!$B$1:$B$6230,0))))</f>
        <v/>
      </c>
      <c r="U39" s="280"/>
      <c r="V39" s="281">
        <f>IF(C39="",NA(),MATCH($B39&amp;$C39,'Smelter Look-up'!$J:$J,0))</f>
        <v>199</v>
      </c>
      <c r="W39" s="282"/>
      <c r="X39" s="282">
        <f t="shared" si="1"/>
        <v>0</v>
      </c>
      <c r="Y39" s="282"/>
      <c r="Z39" s="282"/>
      <c r="AB39" s="284" t="str">
        <f t="shared" si="2"/>
        <v>GoldSamduck Precious Metals</v>
      </c>
    </row>
    <row r="40" spans="1:28" s="283" customFormat="1" ht="34.5" customHeight="1">
      <c r="A40" s="347" t="s">
        <v>1550</v>
      </c>
      <c r="B40" s="347" t="s">
        <v>1263</v>
      </c>
      <c r="C40" s="347" t="s">
        <v>2624</v>
      </c>
      <c r="D40" s="347" t="s">
        <v>15476</v>
      </c>
      <c r="E40" s="347" t="s">
        <v>1232</v>
      </c>
      <c r="F40" s="347" t="s">
        <v>1550</v>
      </c>
      <c r="G40" s="347" t="s">
        <v>14672</v>
      </c>
      <c r="H40" s="237"/>
      <c r="I40" s="238"/>
      <c r="J40" s="238"/>
      <c r="K40" s="240"/>
      <c r="L40" s="240"/>
      <c r="M40" s="240"/>
      <c r="N40" s="240"/>
      <c r="O40" s="240"/>
      <c r="P40" s="239"/>
      <c r="Q40" s="241"/>
      <c r="R40" s="236" t="str">
        <f ca="1">IF(ISERROR($V40),"",OFFSET('Smelter Look-up'!$C$4,$V40-4,0)&amp;"")</f>
        <v>Sichuan Tianze Precious Metals Co., Ltd.</v>
      </c>
      <c r="S40" s="250" t="str">
        <f t="shared" ca="1" si="0"/>
        <v>CN</v>
      </c>
      <c r="T40" s="250" t="str">
        <f ca="1">IF(B40="","",IF(ISERROR(MATCH($J40,SorP!$B$1:$B$6230,0)),"",INDIRECT("'SorP'!$A$"&amp;MATCH($J40,SorP!$B$1:$B$6230,0))))</f>
        <v/>
      </c>
      <c r="U40" s="280"/>
      <c r="V40" s="281">
        <f>IF(C40="",NA(),MATCH($B40&amp;$C40,'Smelter Look-up'!$J:$J,0))</f>
        <v>216</v>
      </c>
      <c r="W40" s="282"/>
      <c r="X40" s="282">
        <f t="shared" si="1"/>
        <v>0</v>
      </c>
      <c r="Y40" s="282"/>
      <c r="Z40" s="282"/>
      <c r="AB40" s="284" t="str">
        <f t="shared" si="2"/>
        <v>GoldSichuan Tianze Precious Metals Co., Ltd.</v>
      </c>
    </row>
    <row r="41" spans="1:28" s="283" customFormat="1" ht="34.5" customHeight="1">
      <c r="A41" s="347" t="s">
        <v>832</v>
      </c>
      <c r="B41" s="347" t="s">
        <v>1263</v>
      </c>
      <c r="C41" s="347" t="s">
        <v>1374</v>
      </c>
      <c r="D41" s="347" t="s">
        <v>15477</v>
      </c>
      <c r="E41" s="347" t="s">
        <v>1241</v>
      </c>
      <c r="F41" s="347" t="s">
        <v>832</v>
      </c>
      <c r="G41" s="347" t="s">
        <v>14672</v>
      </c>
      <c r="H41" s="237"/>
      <c r="I41" s="238"/>
      <c r="J41" s="238"/>
      <c r="K41" s="240"/>
      <c r="L41" s="240"/>
      <c r="M41" s="240"/>
      <c r="N41" s="240"/>
      <c r="O41" s="240"/>
      <c r="P41" s="239"/>
      <c r="Q41" s="241"/>
      <c r="R41" s="236" t="str">
        <f ca="1">IF(ISERROR($V41),"",OFFSET('Smelter Look-up'!$C$4,$V41-4,0)&amp;"")</f>
        <v>Tanaka Kikinzoku Kogyo K.K.</v>
      </c>
      <c r="S41" s="250" t="str">
        <f t="shared" ca="1" si="0"/>
        <v>JP</v>
      </c>
      <c r="T41" s="250" t="str">
        <f ca="1">IF(B41="","",IF(ISERROR(MATCH($J41,SorP!$B$1:$B$6230,0)),"",INDIRECT("'SorP'!$A$"&amp;MATCH($J41,SorP!$B$1:$B$6230,0))))</f>
        <v/>
      </c>
      <c r="U41" s="280"/>
      <c r="V41" s="281">
        <f>IF(C41="",NA(),MATCH($B41&amp;$C41,'Smelter Look-up'!$J:$J,0))</f>
        <v>239</v>
      </c>
      <c r="W41" s="282"/>
      <c r="X41" s="282">
        <f t="shared" si="1"/>
        <v>0</v>
      </c>
      <c r="Y41" s="282"/>
      <c r="Z41" s="282"/>
      <c r="AB41" s="284" t="str">
        <f t="shared" si="2"/>
        <v>GoldTanaka Kikinzoku Kogyo K.K.</v>
      </c>
    </row>
    <row r="42" spans="1:28" s="283" customFormat="1" ht="34.5" customHeight="1">
      <c r="A42" s="347" t="s">
        <v>838</v>
      </c>
      <c r="B42" s="347" t="s">
        <v>1263</v>
      </c>
      <c r="C42" s="347" t="s">
        <v>2628</v>
      </c>
      <c r="D42" s="347" t="s">
        <v>15478</v>
      </c>
      <c r="E42" s="347" t="s">
        <v>1228</v>
      </c>
      <c r="F42" s="347" t="s">
        <v>838</v>
      </c>
      <c r="G42" s="347" t="s">
        <v>14672</v>
      </c>
      <c r="H42" s="237"/>
      <c r="I42" s="238"/>
      <c r="J42" s="238"/>
      <c r="K42" s="240"/>
      <c r="L42" s="240"/>
      <c r="M42" s="240"/>
      <c r="N42" s="240"/>
      <c r="O42" s="240"/>
      <c r="P42" s="239"/>
      <c r="Q42" s="241"/>
      <c r="R42" s="236" t="str">
        <f ca="1">IF(ISERROR($V42),"",OFFSET('Smelter Look-up'!$C$4,$V42-4,0)&amp;"")</f>
        <v>Umicore Brasil Ltda.</v>
      </c>
      <c r="S42" s="250" t="str">
        <f t="shared" ca="1" si="0"/>
        <v>BR</v>
      </c>
      <c r="T42" s="250" t="str">
        <f ca="1">IF(B42="","",IF(ISERROR(MATCH($J42,SorP!$B$1:$B$6230,0)),"",INDIRECT("'SorP'!$A$"&amp;MATCH($J42,SorP!$B$1:$B$6230,0))))</f>
        <v/>
      </c>
      <c r="U42" s="280"/>
      <c r="V42" s="281">
        <f>IF(C42="",NA(),MATCH($B42&amp;$C42,'Smelter Look-up'!$J:$J,0))</f>
        <v>251</v>
      </c>
      <c r="W42" s="282"/>
      <c r="X42" s="282">
        <f t="shared" si="1"/>
        <v>0</v>
      </c>
      <c r="Y42" s="282"/>
      <c r="Z42" s="282"/>
      <c r="AB42" s="284" t="str">
        <f t="shared" si="2"/>
        <v>GoldUmicore Brasil Ltda.</v>
      </c>
    </row>
    <row r="43" spans="1:28" s="283" customFormat="1" ht="34.5" customHeight="1">
      <c r="A43" s="347" t="s">
        <v>842</v>
      </c>
      <c r="B43" s="347" t="s">
        <v>1263</v>
      </c>
      <c r="C43" s="347" t="s">
        <v>3243</v>
      </c>
      <c r="D43" s="347" t="s">
        <v>15479</v>
      </c>
      <c r="E43" s="347" t="s">
        <v>1225</v>
      </c>
      <c r="F43" s="347" t="s">
        <v>842</v>
      </c>
      <c r="G43" s="347" t="s">
        <v>14672</v>
      </c>
      <c r="H43" s="237"/>
      <c r="I43" s="238"/>
      <c r="J43" s="238"/>
      <c r="K43" s="240"/>
      <c r="L43" s="240"/>
      <c r="M43" s="240"/>
      <c r="N43" s="240"/>
      <c r="O43" s="240"/>
      <c r="P43" s="239"/>
      <c r="Q43" s="241"/>
      <c r="R43" s="236" t="str">
        <f ca="1">IF(ISERROR($V43),"",OFFSET('Smelter Look-up'!$C$4,$V43-4,0)&amp;"")</f>
        <v>Western Australian Mint (T/a The Perth Mint)</v>
      </c>
      <c r="S43" s="250" t="str">
        <f t="shared" ca="1" si="0"/>
        <v>AU</v>
      </c>
      <c r="T43" s="250" t="str">
        <f ca="1">IF(B43="","",IF(ISERROR(MATCH($J43,SorP!$B$1:$B$6230,0)),"",INDIRECT("'SorP'!$A$"&amp;MATCH($J43,SorP!$B$1:$B$6230,0))))</f>
        <v/>
      </c>
      <c r="U43" s="280"/>
      <c r="V43" s="281">
        <f>IF(C43="",NA(),MATCH($B43&amp;$C43,'Smelter Look-up'!$J:$J,0))</f>
        <v>258</v>
      </c>
      <c r="W43" s="282"/>
      <c r="X43" s="282">
        <f t="shared" si="1"/>
        <v>0</v>
      </c>
      <c r="Y43" s="282"/>
      <c r="Z43" s="282"/>
      <c r="AB43" s="284" t="str">
        <f t="shared" si="2"/>
        <v>GoldWestern Australian Mint (T/a The Perth Mint)</v>
      </c>
    </row>
    <row r="44" spans="1:28" s="283" customFormat="1" ht="34.5" customHeight="1">
      <c r="A44" s="347" t="s">
        <v>844</v>
      </c>
      <c r="B44" s="347" t="s">
        <v>1263</v>
      </c>
      <c r="C44" s="347" t="s">
        <v>2631</v>
      </c>
      <c r="D44" s="347" t="s">
        <v>15480</v>
      </c>
      <c r="E44" s="347" t="s">
        <v>1241</v>
      </c>
      <c r="F44" s="347" t="s">
        <v>844</v>
      </c>
      <c r="G44" s="347" t="s">
        <v>14672</v>
      </c>
      <c r="H44" s="237"/>
      <c r="I44" s="238"/>
      <c r="J44" s="238"/>
      <c r="K44" s="240"/>
      <c r="L44" s="240"/>
      <c r="M44" s="240"/>
      <c r="N44" s="240"/>
      <c r="O44" s="240"/>
      <c r="P44" s="239"/>
      <c r="Q44" s="241"/>
      <c r="R44" s="236" t="str">
        <f ca="1">IF(ISERROR($V44),"",OFFSET('Smelter Look-up'!$C$4,$V44-4,0)&amp;"")</f>
        <v>Yokohama Metal Co., Ltd.</v>
      </c>
      <c r="S44" s="250" t="str">
        <f t="shared" ca="1" si="0"/>
        <v>JP</v>
      </c>
      <c r="T44" s="250" t="str">
        <f ca="1">IF(B44="","",IF(ISERROR(MATCH($J44,SorP!$B$1:$B$6230,0)),"",INDIRECT("'SorP'!$A$"&amp;MATCH($J44,SorP!$B$1:$B$6230,0))))</f>
        <v/>
      </c>
      <c r="U44" s="280"/>
      <c r="V44" s="281">
        <f>IF(C44="",NA(),MATCH($B44&amp;$C44,'Smelter Look-up'!$J:$J,0))</f>
        <v>267</v>
      </c>
      <c r="W44" s="282"/>
      <c r="X44" s="282">
        <f t="shared" si="1"/>
        <v>0</v>
      </c>
      <c r="Y44" s="282"/>
      <c r="Z44" s="282"/>
      <c r="AB44" s="284" t="str">
        <f t="shared" si="2"/>
        <v>GoldYokohama Metal Co., Ltd.</v>
      </c>
    </row>
    <row r="45" spans="1:28" s="283" customFormat="1" ht="34.5" customHeight="1">
      <c r="A45" s="347" t="s">
        <v>162</v>
      </c>
      <c r="B45" s="347" t="s">
        <v>1263</v>
      </c>
      <c r="C45" s="347" t="s">
        <v>161</v>
      </c>
      <c r="D45" s="347" t="s">
        <v>15481</v>
      </c>
      <c r="E45" s="347" t="s">
        <v>1016</v>
      </c>
      <c r="F45" s="347" t="s">
        <v>162</v>
      </c>
      <c r="G45" s="347" t="s">
        <v>14672</v>
      </c>
      <c r="H45" s="237"/>
      <c r="I45" s="238"/>
      <c r="J45" s="238"/>
      <c r="K45" s="240"/>
      <c r="L45" s="240"/>
      <c r="M45" s="240"/>
      <c r="N45" s="240"/>
      <c r="O45" s="240"/>
      <c r="P45" s="239"/>
      <c r="Q45" s="241"/>
      <c r="R45" s="236" t="str">
        <f ca="1">IF(ISERROR($V45),"",OFFSET('Smelter Look-up'!$C$4,$V45-4,0)&amp;"")</f>
        <v>Umicore Precious Metals Thailand</v>
      </c>
      <c r="S45" s="250" t="str">
        <f t="shared" ca="1" si="0"/>
        <v>TH</v>
      </c>
      <c r="T45" s="250" t="str">
        <f ca="1">IF(B45="","",IF(ISERROR(MATCH($J45,SorP!$B$1:$B$6230,0)),"",INDIRECT("'SorP'!$A$"&amp;MATCH($J45,SorP!$B$1:$B$6230,0))))</f>
        <v/>
      </c>
      <c r="U45" s="280"/>
      <c r="V45" s="281">
        <f>IF(C45="",NA(),MATCH($B45&amp;$C45,'Smelter Look-up'!$J:$J,0))</f>
        <v>253</v>
      </c>
      <c r="W45" s="282"/>
      <c r="X45" s="282">
        <f t="shared" si="1"/>
        <v>0</v>
      </c>
      <c r="Y45" s="282"/>
      <c r="Z45" s="282"/>
      <c r="AB45" s="284" t="str">
        <f t="shared" si="2"/>
        <v>GoldUmicore Precious Metals Thailand</v>
      </c>
    </row>
    <row r="46" spans="1:28" s="283" customFormat="1" ht="34.5" customHeight="1">
      <c r="A46" s="347" t="s">
        <v>1978</v>
      </c>
      <c r="B46" s="347" t="s">
        <v>1263</v>
      </c>
      <c r="C46" s="347" t="s">
        <v>1977</v>
      </c>
      <c r="D46" s="347" t="s">
        <v>15482</v>
      </c>
      <c r="E46" s="347" t="s">
        <v>3153</v>
      </c>
      <c r="F46" s="347" t="s">
        <v>1978</v>
      </c>
      <c r="G46" s="347" t="s">
        <v>14672</v>
      </c>
      <c r="H46" s="237"/>
      <c r="I46" s="238"/>
      <c r="J46" s="238"/>
      <c r="K46" s="240"/>
      <c r="L46" s="240"/>
      <c r="M46" s="240"/>
      <c r="N46" s="240"/>
      <c r="O46" s="240"/>
      <c r="P46" s="239"/>
      <c r="Q46" s="241"/>
      <c r="R46" s="236" t="str">
        <f ca="1">IF(ISERROR($V46),"",OFFSET('Smelter Look-up'!$C$4,$V46-4,0)&amp;"")</f>
        <v>Geib Refining Corporation</v>
      </c>
      <c r="S46" s="250" t="str">
        <f t="shared" ca="1" si="0"/>
        <v>US</v>
      </c>
      <c r="T46" s="250" t="str">
        <f ca="1">IF(B46="","",IF(ISERROR(MATCH($J46,SorP!$B$1:$B$6230,0)),"",INDIRECT("'SorP'!$A$"&amp;MATCH($J46,SorP!$B$1:$B$6230,0))))</f>
        <v/>
      </c>
      <c r="U46" s="280"/>
      <c r="V46" s="281">
        <f>IF(C46="",NA(),MATCH($B46&amp;$C46,'Smelter Look-up'!$J:$J,0))</f>
        <v>71</v>
      </c>
      <c r="W46" s="282"/>
      <c r="X46" s="282">
        <f t="shared" si="1"/>
        <v>0</v>
      </c>
      <c r="Y46" s="282"/>
      <c r="Z46" s="282"/>
      <c r="AB46" s="284" t="str">
        <f t="shared" si="2"/>
        <v>GoldGeib Refining Corporation</v>
      </c>
    </row>
    <row r="47" spans="1:28" s="283" customFormat="1" ht="34.5" customHeight="1">
      <c r="A47" s="347" t="s">
        <v>1552</v>
      </c>
      <c r="B47" s="347" t="s">
        <v>1263</v>
      </c>
      <c r="C47" s="347" t="s">
        <v>1551</v>
      </c>
      <c r="D47" s="347" t="s">
        <v>15483</v>
      </c>
      <c r="E47" s="347" t="s">
        <v>3152</v>
      </c>
      <c r="F47" s="347" t="s">
        <v>1552</v>
      </c>
      <c r="G47" s="347" t="s">
        <v>14672</v>
      </c>
      <c r="H47" s="237"/>
      <c r="I47" s="238"/>
      <c r="J47" s="238"/>
      <c r="K47" s="240"/>
      <c r="L47" s="240"/>
      <c r="M47" s="240"/>
      <c r="N47" s="240"/>
      <c r="O47" s="240"/>
      <c r="P47" s="239"/>
      <c r="Q47" s="241"/>
      <c r="R47" s="236" t="str">
        <f ca="1">IF(ISERROR($V47),"",OFFSET('Smelter Look-up'!$C$4,$V47-4,0)&amp;"")</f>
        <v>Singway Technology Co., Ltd.</v>
      </c>
      <c r="S47" s="250" t="str">
        <f t="shared" ca="1" si="0"/>
        <v>TW</v>
      </c>
      <c r="T47" s="250" t="str">
        <f ca="1">IF(B47="","",IF(ISERROR(MATCH($J47,SorP!$B$1:$B$6230,0)),"",INDIRECT("'SorP'!$A$"&amp;MATCH($J47,SorP!$B$1:$B$6230,0))))</f>
        <v/>
      </c>
      <c r="U47" s="280"/>
      <c r="V47" s="281">
        <f>IF(C47="",NA(),MATCH($B47&amp;$C47,'Smelter Look-up'!$J:$J,0))</f>
        <v>218</v>
      </c>
      <c r="W47" s="282"/>
      <c r="X47" s="282">
        <f t="shared" si="1"/>
        <v>0</v>
      </c>
      <c r="Y47" s="282"/>
      <c r="Z47" s="282"/>
      <c r="AB47" s="284" t="str">
        <f t="shared" si="2"/>
        <v>GoldSingway Technology Co., Ltd.</v>
      </c>
    </row>
    <row r="48" spans="1:28" s="283" customFormat="1" ht="34.5" customHeight="1">
      <c r="A48" s="347" t="s">
        <v>2758</v>
      </c>
      <c r="B48" s="347" t="s">
        <v>1263</v>
      </c>
      <c r="C48" s="347" t="s">
        <v>2757</v>
      </c>
      <c r="D48" s="347" t="s">
        <v>15484</v>
      </c>
      <c r="E48" s="347" t="s">
        <v>1237</v>
      </c>
      <c r="F48" s="347" t="s">
        <v>2758</v>
      </c>
      <c r="G48" s="347" t="s">
        <v>14672</v>
      </c>
      <c r="H48" s="237"/>
      <c r="I48" s="238"/>
      <c r="J48" s="238"/>
      <c r="K48" s="240"/>
      <c r="L48" s="240"/>
      <c r="M48" s="240"/>
      <c r="N48" s="240"/>
      <c r="O48" s="240"/>
      <c r="P48" s="239"/>
      <c r="Q48" s="241"/>
      <c r="R48" s="236" t="str">
        <f ca="1">IF(ISERROR($V48),"",OFFSET('Smelter Look-up'!$C$4,$V48-4,0)&amp;"")</f>
        <v>SAAMP</v>
      </c>
      <c r="S48" s="250" t="str">
        <f t="shared" ca="1" si="0"/>
        <v>FR</v>
      </c>
      <c r="T48" s="250" t="str">
        <f ca="1">IF(B48="","",IF(ISERROR(MATCH($J48,SorP!$B$1:$B$6230,0)),"",INDIRECT("'SorP'!$A$"&amp;MATCH($J48,SorP!$B$1:$B$6230,0))))</f>
        <v/>
      </c>
      <c r="U48" s="280"/>
      <c r="V48" s="281">
        <f>IF(C48="",NA(),MATCH($B48&amp;$C48,'Smelter Look-up'!$J:$J,0))</f>
        <v>192</v>
      </c>
      <c r="W48" s="282"/>
      <c r="X48" s="282">
        <f t="shared" si="1"/>
        <v>0</v>
      </c>
      <c r="Y48" s="282"/>
      <c r="Z48" s="282"/>
      <c r="AB48" s="284" t="str">
        <f t="shared" si="2"/>
        <v>GoldSAAMP</v>
      </c>
    </row>
    <row r="49" spans="1:28" s="283" customFormat="1" ht="34.5" customHeight="1">
      <c r="A49" s="347" t="s">
        <v>2691</v>
      </c>
      <c r="B49" s="347" t="s">
        <v>1263</v>
      </c>
      <c r="C49" s="347" t="s">
        <v>2688</v>
      </c>
      <c r="D49" s="347" t="s">
        <v>15485</v>
      </c>
      <c r="E49" s="347" t="s">
        <v>1234</v>
      </c>
      <c r="F49" s="347" t="s">
        <v>2691</v>
      </c>
      <c r="G49" s="347" t="s">
        <v>14672</v>
      </c>
      <c r="H49" s="237"/>
      <c r="I49" s="238"/>
      <c r="J49" s="238"/>
      <c r="K49" s="240"/>
      <c r="L49" s="240"/>
      <c r="M49" s="240"/>
      <c r="N49" s="240"/>
      <c r="O49" s="240"/>
      <c r="P49" s="239"/>
      <c r="Q49" s="241"/>
      <c r="R49" s="236" t="str">
        <f ca="1">IF(ISERROR($V49),"",OFFSET('Smelter Look-up'!$C$4,$V49-4,0)&amp;"")</f>
        <v>SAXONIA Edelmetalle GmbH</v>
      </c>
      <c r="S49" s="250" t="str">
        <f t="shared" ca="1" si="0"/>
        <v>DE</v>
      </c>
      <c r="T49" s="250" t="str">
        <f ca="1">IF(B49="","",IF(ISERROR(MATCH($J49,SorP!$B$1:$B$6230,0)),"",INDIRECT("'SorP'!$A$"&amp;MATCH($J49,SorP!$B$1:$B$6230,0))))</f>
        <v/>
      </c>
      <c r="U49" s="280"/>
      <c r="V49" s="281">
        <f>IF(C49="",NA(),MATCH($B49&amp;$C49,'Smelter Look-up'!$J:$J,0))</f>
        <v>201</v>
      </c>
      <c r="W49" s="282"/>
      <c r="X49" s="282">
        <f t="shared" si="1"/>
        <v>0</v>
      </c>
      <c r="Y49" s="282"/>
      <c r="Z49" s="282"/>
      <c r="AB49" s="284" t="str">
        <f t="shared" si="2"/>
        <v>GoldSAXONIA Edelmetalle GmbH</v>
      </c>
    </row>
    <row r="50" spans="1:28" s="283" customFormat="1" ht="34.5" customHeight="1">
      <c r="A50" s="347" t="s">
        <v>2693</v>
      </c>
      <c r="B50" s="347" t="s">
        <v>1263</v>
      </c>
      <c r="C50" s="347" t="s">
        <v>13602</v>
      </c>
      <c r="D50" s="347" t="s">
        <v>15486</v>
      </c>
      <c r="E50" s="347" t="s">
        <v>1226</v>
      </c>
      <c r="F50" s="347" t="s">
        <v>2693</v>
      </c>
      <c r="G50" s="347" t="s">
        <v>14672</v>
      </c>
      <c r="H50" s="237"/>
      <c r="I50" s="238"/>
      <c r="J50" s="238"/>
      <c r="K50" s="240"/>
      <c r="L50" s="240"/>
      <c r="M50" s="240"/>
      <c r="N50" s="240"/>
      <c r="O50" s="240"/>
      <c r="P50" s="239"/>
      <c r="Q50" s="241"/>
      <c r="R50" s="236" t="str">
        <f ca="1">IF(ISERROR($V50),"",OFFSET('Smelter Look-up'!$C$4,$V50-4,0)&amp;"")</f>
        <v>Ogussa Osterreichische Gold- und Silber-Scheideanstalt GmbH</v>
      </c>
      <c r="S50" s="250" t="str">
        <f t="shared" ca="1" si="0"/>
        <v>AT</v>
      </c>
      <c r="T50" s="250" t="str">
        <f ca="1">IF(B50="","",IF(ISERROR(MATCH($J50,SorP!$B$1:$B$6230,0)),"",INDIRECT("'SorP'!$A$"&amp;MATCH($J50,SorP!$B$1:$B$6230,0))))</f>
        <v/>
      </c>
      <c r="U50" s="280"/>
      <c r="V50" s="281">
        <f>IF(C50="",NA(),MATCH($B50&amp;$C50,'Smelter Look-up'!$J:$J,0))</f>
        <v>165</v>
      </c>
      <c r="W50" s="282"/>
      <c r="X50" s="282">
        <f t="shared" si="1"/>
        <v>0</v>
      </c>
      <c r="Y50" s="282"/>
      <c r="Z50" s="282"/>
      <c r="AB50" s="284" t="str">
        <f t="shared" si="2"/>
        <v>GoldOgussa Osterreichische Gold- und Silber-Scheideanstalt GmbH</v>
      </c>
    </row>
    <row r="51" spans="1:28" s="283" customFormat="1" ht="34.5" customHeight="1">
      <c r="A51" s="347" t="s">
        <v>3275</v>
      </c>
      <c r="B51" s="347" t="s">
        <v>1263</v>
      </c>
      <c r="C51" s="347" t="s">
        <v>3274</v>
      </c>
      <c r="D51" s="347" t="s">
        <v>15487</v>
      </c>
      <c r="E51" s="347" t="s">
        <v>1240</v>
      </c>
      <c r="F51" s="347" t="s">
        <v>3275</v>
      </c>
      <c r="G51" s="347" t="s">
        <v>14672</v>
      </c>
      <c r="H51" s="237"/>
      <c r="I51" s="238"/>
      <c r="J51" s="238"/>
      <c r="K51" s="240"/>
      <c r="L51" s="240"/>
      <c r="M51" s="240"/>
      <c r="N51" s="240"/>
      <c r="O51" s="240"/>
      <c r="P51" s="239"/>
      <c r="Q51" s="241"/>
      <c r="R51" s="236" t="str">
        <f ca="1">IF(ISERROR($V51),"",OFFSET('Smelter Look-up'!$C$4,$V51-4,0)&amp;"")</f>
        <v>Safimet S.p.A</v>
      </c>
      <c r="S51" s="250" t="str">
        <f t="shared" ca="1" si="0"/>
        <v>IT</v>
      </c>
      <c r="T51" s="250" t="str">
        <f ca="1">IF(B51="","",IF(ISERROR(MATCH($J51,SorP!$B$1:$B$6230,0)),"",INDIRECT("'SorP'!$A$"&amp;MATCH($J51,SorP!$B$1:$B$6230,0))))</f>
        <v/>
      </c>
      <c r="U51" s="280"/>
      <c r="V51" s="281">
        <f>IF(C51="",NA(),MATCH($B51&amp;$C51,'Smelter Look-up'!$J:$J,0))</f>
        <v>194</v>
      </c>
      <c r="W51" s="282"/>
      <c r="X51" s="282">
        <f t="shared" si="1"/>
        <v>0</v>
      </c>
      <c r="Y51" s="282"/>
      <c r="Z51" s="282"/>
      <c r="AB51" s="284" t="str">
        <f t="shared" si="2"/>
        <v>GoldSafimet S.p.A</v>
      </c>
    </row>
    <row r="52" spans="1:28" s="283" customFormat="1" ht="34.5" customHeight="1">
      <c r="A52" s="347" t="s">
        <v>749</v>
      </c>
      <c r="B52" s="347" t="s">
        <v>1263</v>
      </c>
      <c r="C52" s="347" t="s">
        <v>718</v>
      </c>
      <c r="D52" s="347" t="s">
        <v>15488</v>
      </c>
      <c r="E52" s="347" t="s">
        <v>1019</v>
      </c>
      <c r="F52" s="347" t="s">
        <v>749</v>
      </c>
      <c r="G52" s="347" t="s">
        <v>14672</v>
      </c>
      <c r="H52" s="237"/>
      <c r="I52" s="238"/>
      <c r="J52" s="238"/>
      <c r="K52" s="240"/>
      <c r="L52" s="240"/>
      <c r="M52" s="240"/>
      <c r="N52" s="240"/>
      <c r="O52" s="240"/>
      <c r="P52" s="239"/>
      <c r="Q52" s="241"/>
      <c r="R52" s="236" t="str">
        <f ca="1">IF(ISERROR($V52),"",OFFSET('Smelter Look-up'!$C$4,$V52-4,0)&amp;"")</f>
        <v>Almalyk Mining and Metallurgical Complex (AMMC)</v>
      </c>
      <c r="S52" s="250" t="str">
        <f t="shared" ca="1" si="0"/>
        <v>UZ</v>
      </c>
      <c r="T52" s="250" t="str">
        <f ca="1">IF(B52="","",IF(ISERROR(MATCH($J52,SorP!$B$1:$B$6230,0)),"",INDIRECT("'SorP'!$A$"&amp;MATCH($J52,SorP!$B$1:$B$6230,0))))</f>
        <v/>
      </c>
      <c r="U52" s="280"/>
      <c r="V52" s="281">
        <f>IF(C52="",NA(),MATCH($B52&amp;$C52,'Smelter Look-up'!$J:$J,0))</f>
        <v>14</v>
      </c>
      <c r="W52" s="282"/>
      <c r="X52" s="282">
        <f t="shared" si="1"/>
        <v>0</v>
      </c>
      <c r="Y52" s="282"/>
      <c r="Z52" s="282"/>
      <c r="AB52" s="284" t="str">
        <f t="shared" si="2"/>
        <v>GoldAlmalyk Mining and Metallurgical Complex (AMMC)</v>
      </c>
    </row>
    <row r="53" spans="1:28" s="283" customFormat="1" ht="34.5" customHeight="1">
      <c r="A53" s="347" t="s">
        <v>753</v>
      </c>
      <c r="B53" s="347" t="s">
        <v>1263</v>
      </c>
      <c r="C53" s="347" t="s">
        <v>2602</v>
      </c>
      <c r="D53" s="347" t="s">
        <v>15489</v>
      </c>
      <c r="E53" s="347" t="s">
        <v>1241</v>
      </c>
      <c r="F53" s="347" t="s">
        <v>753</v>
      </c>
      <c r="G53" s="347" t="s">
        <v>14672</v>
      </c>
      <c r="H53" s="237"/>
      <c r="I53" s="238"/>
      <c r="J53" s="238"/>
      <c r="K53" s="240"/>
      <c r="L53" s="240"/>
      <c r="M53" s="240"/>
      <c r="N53" s="240"/>
      <c r="O53" s="240"/>
      <c r="P53" s="239"/>
      <c r="Q53" s="241"/>
      <c r="R53" s="236" t="str">
        <f ca="1">IF(ISERROR($V53),"",OFFSET('Smelter Look-up'!$C$4,$V53-4,0)&amp;"")</f>
        <v>Asaka Riken Co., Ltd.</v>
      </c>
      <c r="S53" s="250" t="str">
        <f t="shared" ca="1" si="0"/>
        <v>JP</v>
      </c>
      <c r="T53" s="250" t="str">
        <f ca="1">IF(B53="","",IF(ISERROR(MATCH($J53,SorP!$B$1:$B$6230,0)),"",INDIRECT("'SorP'!$A$"&amp;MATCH($J53,SorP!$B$1:$B$6230,0))))</f>
        <v/>
      </c>
      <c r="U53" s="280"/>
      <c r="V53" s="281">
        <f>IF(C53="",NA(),MATCH($B53&amp;$C53,'Smelter Look-up'!$J:$J,0))</f>
        <v>25</v>
      </c>
      <c r="W53" s="282"/>
      <c r="X53" s="282">
        <f t="shared" si="1"/>
        <v>0</v>
      </c>
      <c r="Y53" s="282"/>
      <c r="Z53" s="282"/>
      <c r="AB53" s="284" t="str">
        <f t="shared" si="2"/>
        <v>GoldAsaka Riken Co., Ltd.</v>
      </c>
    </row>
    <row r="54" spans="1:28" s="283" customFormat="1" ht="34.5" customHeight="1">
      <c r="A54" s="347" t="s">
        <v>755</v>
      </c>
      <c r="B54" s="347" t="s">
        <v>1263</v>
      </c>
      <c r="C54" s="347" t="s">
        <v>1365</v>
      </c>
      <c r="D54" s="347" t="s">
        <v>15490</v>
      </c>
      <c r="E54" s="347" t="s">
        <v>1234</v>
      </c>
      <c r="F54" s="347" t="s">
        <v>755</v>
      </c>
      <c r="G54" s="347" t="s">
        <v>14672</v>
      </c>
      <c r="H54" s="237"/>
      <c r="I54" s="238"/>
      <c r="J54" s="238"/>
      <c r="K54" s="240"/>
      <c r="L54" s="240"/>
      <c r="M54" s="240"/>
      <c r="N54" s="240"/>
      <c r="O54" s="240"/>
      <c r="P54" s="239"/>
      <c r="Q54" s="241"/>
      <c r="R54" s="236" t="str">
        <f ca="1">IF(ISERROR($V54),"",OFFSET('Smelter Look-up'!$C$4,$V54-4,0)&amp;"")</f>
        <v>Aurubis AG</v>
      </c>
      <c r="S54" s="250" t="str">
        <f t="shared" ca="1" si="0"/>
        <v>DE</v>
      </c>
      <c r="T54" s="250" t="str">
        <f ca="1">IF(B54="","",IF(ISERROR(MATCH($J54,SorP!$B$1:$B$6230,0)),"",INDIRECT("'SorP'!$A$"&amp;MATCH($J54,SorP!$B$1:$B$6230,0))))</f>
        <v/>
      </c>
      <c r="U54" s="280"/>
      <c r="V54" s="281">
        <f>IF(C54="",NA(),MATCH($B54&amp;$C54,'Smelter Look-up'!$J:$J,0))</f>
        <v>29</v>
      </c>
      <c r="W54" s="282"/>
      <c r="X54" s="282">
        <f t="shared" si="1"/>
        <v>0</v>
      </c>
      <c r="Y54" s="282"/>
      <c r="Z54" s="282"/>
      <c r="AB54" s="284" t="str">
        <f t="shared" si="2"/>
        <v>GoldAurubis AG</v>
      </c>
    </row>
    <row r="55" spans="1:28" s="283" customFormat="1" ht="34.5" customHeight="1">
      <c r="A55" s="347" t="s">
        <v>763</v>
      </c>
      <c r="B55" s="347" t="s">
        <v>1263</v>
      </c>
      <c r="C55" s="347" t="s">
        <v>60</v>
      </c>
      <c r="D55" s="347" t="s">
        <v>15487</v>
      </c>
      <c r="E55" s="347" t="s">
        <v>1240</v>
      </c>
      <c r="F55" s="347" t="s">
        <v>763</v>
      </c>
      <c r="G55" s="347" t="s">
        <v>14672</v>
      </c>
      <c r="H55" s="237"/>
      <c r="I55" s="238"/>
      <c r="J55" s="238"/>
      <c r="K55" s="240"/>
      <c r="L55" s="240"/>
      <c r="M55" s="240"/>
      <c r="N55" s="240"/>
      <c r="O55" s="240"/>
      <c r="P55" s="239"/>
      <c r="Q55" s="241"/>
      <c r="R55" s="236" t="str">
        <f ca="1">IF(ISERROR($V55),"",OFFSET('Smelter Look-up'!$C$4,$V55-4,0)&amp;"")</f>
        <v>Chimet S.p.A.</v>
      </c>
      <c r="S55" s="250" t="str">
        <f t="shared" ca="1" si="0"/>
        <v>IT</v>
      </c>
      <c r="T55" s="250" t="str">
        <f ca="1">IF(B55="","",IF(ISERROR(MATCH($J55,SorP!$B$1:$B$6230,0)),"",INDIRECT("'SorP'!$A$"&amp;MATCH($J55,SorP!$B$1:$B$6230,0))))</f>
        <v/>
      </c>
      <c r="U55" s="280"/>
      <c r="V55" s="281">
        <f>IF(C55="",NA(),MATCH($B55&amp;$C55,'Smelter Look-up'!$J:$J,0))</f>
        <v>44</v>
      </c>
      <c r="W55" s="282"/>
      <c r="X55" s="282">
        <f t="shared" si="1"/>
        <v>0</v>
      </c>
      <c r="Y55" s="282"/>
      <c r="Z55" s="282"/>
      <c r="AB55" s="284" t="str">
        <f t="shared" si="2"/>
        <v>GoldChimet S.p.A.</v>
      </c>
    </row>
    <row r="56" spans="1:28" s="283" customFormat="1" ht="34.5" customHeight="1">
      <c r="A56" s="347" t="s">
        <v>770</v>
      </c>
      <c r="B56" s="347" t="s">
        <v>1263</v>
      </c>
      <c r="C56" s="347" t="s">
        <v>14296</v>
      </c>
      <c r="D56" s="347" t="s">
        <v>15450</v>
      </c>
      <c r="E56" s="347" t="s">
        <v>1234</v>
      </c>
      <c r="F56" s="347" t="s">
        <v>770</v>
      </c>
      <c r="G56" s="347" t="s">
        <v>14672</v>
      </c>
      <c r="H56" s="237"/>
      <c r="I56" s="238"/>
      <c r="J56" s="238"/>
      <c r="K56" s="240"/>
      <c r="L56" s="240"/>
      <c r="M56" s="240"/>
      <c r="N56" s="240"/>
      <c r="O56" s="240"/>
      <c r="P56" s="239"/>
      <c r="Q56" s="241"/>
      <c r="R56" s="236" t="str">
        <f ca="1">IF(ISERROR($V56),"",OFFSET('Smelter Look-up'!$C$4,$V56-4,0)&amp;"")</f>
        <v>DODUCO Contacts and Refining GmbH</v>
      </c>
      <c r="S56" s="250" t="str">
        <f t="shared" ca="1" si="0"/>
        <v>DE</v>
      </c>
      <c r="T56" s="250" t="str">
        <f ca="1">IF(B56="","",IF(ISERROR(MATCH($J56,SorP!$B$1:$B$6230,0)),"",INDIRECT("'SorP'!$A$"&amp;MATCH($J56,SorP!$B$1:$B$6230,0))))</f>
        <v/>
      </c>
      <c r="U56" s="280"/>
      <c r="V56" s="281">
        <f>IF(C56="",NA(),MATCH($B56&amp;$C56,'Smelter Look-up'!$J:$J,0))</f>
        <v>55</v>
      </c>
      <c r="W56" s="282"/>
      <c r="X56" s="282">
        <f t="shared" si="1"/>
        <v>0</v>
      </c>
      <c r="Y56" s="282"/>
      <c r="Z56" s="282"/>
      <c r="AB56" s="284" t="str">
        <f t="shared" si="2"/>
        <v>GoldDODUCO Contacts and Refining GmbH</v>
      </c>
    </row>
    <row r="57" spans="1:28" s="283" customFormat="1" ht="34.5" customHeight="1">
      <c r="A57" s="347" t="s">
        <v>786</v>
      </c>
      <c r="B57" s="347" t="s">
        <v>1263</v>
      </c>
      <c r="C57" s="347" t="s">
        <v>2686</v>
      </c>
      <c r="D57" s="347" t="s">
        <v>15491</v>
      </c>
      <c r="E57" s="347" t="s">
        <v>3153</v>
      </c>
      <c r="F57" s="347" t="s">
        <v>786</v>
      </c>
      <c r="G57" s="347" t="s">
        <v>14672</v>
      </c>
      <c r="H57" s="237"/>
      <c r="I57" s="238"/>
      <c r="J57" s="238"/>
      <c r="K57" s="240"/>
      <c r="L57" s="240"/>
      <c r="M57" s="240"/>
      <c r="N57" s="240"/>
      <c r="O57" s="240"/>
      <c r="P57" s="239"/>
      <c r="Q57" s="241"/>
      <c r="R57" s="236" t="str">
        <f ca="1">IF(ISERROR($V57),"",OFFSET('Smelter Look-up'!$C$4,$V57-4,0)&amp;"")</f>
        <v>Asahi Refining USA Inc.</v>
      </c>
      <c r="S57" s="250" t="str">
        <f t="shared" ca="1" si="0"/>
        <v>US</v>
      </c>
      <c r="T57" s="250" t="str">
        <f ca="1">IF(B57="","",IF(ISERROR(MATCH($J57,SorP!$B$1:$B$6230,0)),"",INDIRECT("'SorP'!$A$"&amp;MATCH($J57,SorP!$B$1:$B$6230,0))))</f>
        <v/>
      </c>
      <c r="U57" s="280"/>
      <c r="V57" s="281">
        <f>IF(C57="",NA(),MATCH($B57&amp;$C57,'Smelter Look-up'!$J:$J,0))</f>
        <v>24</v>
      </c>
      <c r="W57" s="282"/>
      <c r="X57" s="282">
        <f t="shared" si="1"/>
        <v>0</v>
      </c>
      <c r="Y57" s="282"/>
      <c r="Z57" s="282"/>
      <c r="AB57" s="284" t="str">
        <f t="shared" si="2"/>
        <v>GoldAsahi Refining USA Inc.</v>
      </c>
    </row>
    <row r="58" spans="1:28" s="283" customFormat="1" ht="34.5" customHeight="1">
      <c r="A58" s="347" t="s">
        <v>787</v>
      </c>
      <c r="B58" s="347" t="s">
        <v>1263</v>
      </c>
      <c r="C58" s="347" t="s">
        <v>2967</v>
      </c>
      <c r="D58" s="347" t="s">
        <v>15492</v>
      </c>
      <c r="E58" s="347" t="s">
        <v>1229</v>
      </c>
      <c r="F58" s="347" t="s">
        <v>787</v>
      </c>
      <c r="G58" s="347" t="s">
        <v>14672</v>
      </c>
      <c r="H58" s="237"/>
      <c r="I58" s="238"/>
      <c r="J58" s="238"/>
      <c r="K58" s="240"/>
      <c r="L58" s="240"/>
      <c r="M58" s="240"/>
      <c r="N58" s="240"/>
      <c r="O58" s="240"/>
      <c r="P58" s="239"/>
      <c r="Q58" s="241"/>
      <c r="R58" s="236" t="str">
        <f ca="1">IF(ISERROR($V58),"",OFFSET('Smelter Look-up'!$C$4,$V58-4,0)&amp;"")</f>
        <v>Asahi Refining Canada Ltd.</v>
      </c>
      <c r="S58" s="250" t="str">
        <f t="shared" ca="1" si="0"/>
        <v>CA</v>
      </c>
      <c r="T58" s="250" t="str">
        <f ca="1">IF(B58="","",IF(ISERROR(MATCH($J58,SorP!$B$1:$B$6230,0)),"",INDIRECT("'SorP'!$A$"&amp;MATCH($J58,SorP!$B$1:$B$6230,0))))</f>
        <v/>
      </c>
      <c r="U58" s="280"/>
      <c r="V58" s="281">
        <f>IF(C58="",NA(),MATCH($B58&amp;$C58,'Smelter Look-up'!$J:$J,0))</f>
        <v>23</v>
      </c>
      <c r="W58" s="282"/>
      <c r="X58" s="282">
        <f t="shared" si="1"/>
        <v>0</v>
      </c>
      <c r="Y58" s="282"/>
      <c r="Z58" s="282"/>
      <c r="AB58" s="284" t="str">
        <f t="shared" si="2"/>
        <v>GoldAsahi Refining Canada Ltd.</v>
      </c>
    </row>
    <row r="59" spans="1:28" s="283" customFormat="1" ht="34.5" customHeight="1">
      <c r="A59" s="347" t="s">
        <v>790</v>
      </c>
      <c r="B59" s="347" t="s">
        <v>1263</v>
      </c>
      <c r="C59" s="347" t="s">
        <v>62</v>
      </c>
      <c r="D59" s="347" t="s">
        <v>15493</v>
      </c>
      <c r="E59" s="347" t="s">
        <v>1241</v>
      </c>
      <c r="F59" s="347" t="s">
        <v>790</v>
      </c>
      <c r="G59" s="347" t="s">
        <v>14672</v>
      </c>
      <c r="H59" s="237"/>
      <c r="I59" s="238"/>
      <c r="J59" s="238"/>
      <c r="K59" s="240"/>
      <c r="L59" s="240"/>
      <c r="M59" s="240"/>
      <c r="N59" s="240"/>
      <c r="O59" s="240"/>
      <c r="P59" s="239"/>
      <c r="Q59" s="241"/>
      <c r="R59" s="236" t="str">
        <f ca="1">IF(ISERROR($V59),"",OFFSET('Smelter Look-up'!$C$4,$V59-4,0)&amp;"")</f>
        <v>JX Nippon Mining &amp; Metals Co., Ltd.</v>
      </c>
      <c r="S59" s="250" t="str">
        <f t="shared" ref="S59:S122" ca="1" si="3">IF(B59="","",IF(ISERROR(MATCH($E59,CL,0)),"Unknown",INDIRECT("'C'!$A$"&amp;MATCH($E59,CL,0)+1)))</f>
        <v>JP</v>
      </c>
      <c r="T59" s="250" t="str">
        <f ca="1">IF(B59="","",IF(ISERROR(MATCH($J59,SorP!$B$1:$B$6230,0)),"",INDIRECT("'SorP'!$A$"&amp;MATCH($J59,SorP!$B$1:$B$6230,0))))</f>
        <v/>
      </c>
      <c r="U59" s="280"/>
      <c r="V59" s="281">
        <f>IF(C59="",NA(),MATCH($B59&amp;$C59,'Smelter Look-up'!$J:$J,0))</f>
        <v>108</v>
      </c>
      <c r="W59" s="282"/>
      <c r="X59" s="282">
        <f t="shared" ref="X59:X122" si="4">IF(AND(C59="Smelter not listed",OR(LEN(D59)=0,LEN(E59)=0)),1,0)</f>
        <v>0</v>
      </c>
      <c r="Y59" s="282"/>
      <c r="Z59" s="282"/>
      <c r="AB59" s="284" t="str">
        <f t="shared" ref="AB59:AB122" si="5">B59&amp;C59</f>
        <v>GoldJX Nippon Mining &amp; Metals Co., Ltd.</v>
      </c>
    </row>
    <row r="60" spans="1:28" s="283" customFormat="1" ht="34.5" customHeight="1">
      <c r="A60" s="347" t="s">
        <v>819</v>
      </c>
      <c r="B60" s="347" t="s">
        <v>1263</v>
      </c>
      <c r="C60" s="347" t="s">
        <v>1040</v>
      </c>
      <c r="D60" s="347" t="s">
        <v>15494</v>
      </c>
      <c r="E60" s="347" t="s">
        <v>1011</v>
      </c>
      <c r="F60" s="347" t="s">
        <v>819</v>
      </c>
      <c r="G60" s="347" t="s">
        <v>14672</v>
      </c>
      <c r="H60" s="237"/>
      <c r="I60" s="238"/>
      <c r="J60" s="238"/>
      <c r="K60" s="240"/>
      <c r="L60" s="240"/>
      <c r="M60" s="240"/>
      <c r="N60" s="240"/>
      <c r="O60" s="240"/>
      <c r="P60" s="239"/>
      <c r="Q60" s="241"/>
      <c r="R60" s="236" t="str">
        <f ca="1">IF(ISERROR($V60),"",OFFSET('Smelter Look-up'!$C$4,$V60-4,0)&amp;"")</f>
        <v>Prioksky Plant of Non-Ferrous Metals</v>
      </c>
      <c r="S60" s="250" t="str">
        <f t="shared" ca="1" si="3"/>
        <v>RU</v>
      </c>
      <c r="T60" s="250" t="str">
        <f ca="1">IF(B60="","",IF(ISERROR(MATCH($J60,SorP!$B$1:$B$6230,0)),"",INDIRECT("'SorP'!$A$"&amp;MATCH($J60,SorP!$B$1:$B$6230,0))))</f>
        <v/>
      </c>
      <c r="U60" s="280"/>
      <c r="V60" s="281">
        <f>IF(C60="",NA(),MATCH($B60&amp;$C60,'Smelter Look-up'!$J:$J,0))</f>
        <v>180</v>
      </c>
      <c r="W60" s="282"/>
      <c r="X60" s="282">
        <f t="shared" si="4"/>
        <v>0</v>
      </c>
      <c r="Y60" s="282"/>
      <c r="Z60" s="282"/>
      <c r="AB60" s="284" t="str">
        <f t="shared" si="5"/>
        <v>GoldPrioksky Plant of Non-Ferrous Metals</v>
      </c>
    </row>
    <row r="61" spans="1:28" s="283" customFormat="1" ht="34.5" customHeight="1">
      <c r="A61" s="347" t="s">
        <v>837</v>
      </c>
      <c r="B61" s="347" t="s">
        <v>1263</v>
      </c>
      <c r="C61" s="347" t="s">
        <v>700</v>
      </c>
      <c r="D61" s="347" t="s">
        <v>15495</v>
      </c>
      <c r="E61" s="347" t="s">
        <v>1244</v>
      </c>
      <c r="F61" s="347" t="s">
        <v>837</v>
      </c>
      <c r="G61" s="347" t="s">
        <v>14672</v>
      </c>
      <c r="H61" s="237"/>
      <c r="I61" s="238"/>
      <c r="J61" s="238"/>
      <c r="K61" s="240"/>
      <c r="L61" s="240"/>
      <c r="M61" s="240"/>
      <c r="N61" s="240"/>
      <c r="O61" s="240"/>
      <c r="P61" s="239"/>
      <c r="Q61" s="241"/>
      <c r="R61" s="236" t="str">
        <f ca="1">IF(ISERROR($V61),"",OFFSET('Smelter Look-up'!$C$4,$V61-4,0)&amp;"")</f>
        <v>Torecom</v>
      </c>
      <c r="S61" s="250" t="str">
        <f t="shared" ca="1" si="3"/>
        <v>KR</v>
      </c>
      <c r="T61" s="250" t="str">
        <f ca="1">IF(B61="","",IF(ISERROR(MATCH($J61,SorP!$B$1:$B$6230,0)),"",INDIRECT("'SorP'!$A$"&amp;MATCH($J61,SorP!$B$1:$B$6230,0))))</f>
        <v/>
      </c>
      <c r="U61" s="280"/>
      <c r="V61" s="281">
        <f>IF(C61="",NA(),MATCH($B61&amp;$C61,'Smelter Look-up'!$J:$J,0))</f>
        <v>249</v>
      </c>
      <c r="W61" s="282"/>
      <c r="X61" s="282">
        <f t="shared" si="4"/>
        <v>0</v>
      </c>
      <c r="Y61" s="282"/>
      <c r="Z61" s="282"/>
      <c r="AB61" s="284" t="str">
        <f t="shared" si="5"/>
        <v>GoldTorecom</v>
      </c>
    </row>
    <row r="62" spans="1:28" s="283" customFormat="1" ht="34.5" customHeight="1">
      <c r="A62" s="347" t="s">
        <v>839</v>
      </c>
      <c r="B62" s="347" t="s">
        <v>1263</v>
      </c>
      <c r="C62" s="347" t="s">
        <v>3015</v>
      </c>
      <c r="D62" s="347" t="s">
        <v>15496</v>
      </c>
      <c r="E62" s="347" t="s">
        <v>1227</v>
      </c>
      <c r="F62" s="347" t="s">
        <v>839</v>
      </c>
      <c r="G62" s="347" t="s">
        <v>14672</v>
      </c>
      <c r="H62" s="237"/>
      <c r="I62" s="238"/>
      <c r="J62" s="238"/>
      <c r="K62" s="240"/>
      <c r="L62" s="240"/>
      <c r="M62" s="240"/>
      <c r="N62" s="240"/>
      <c r="O62" s="240"/>
      <c r="P62" s="239"/>
      <c r="Q62" s="241"/>
      <c r="R62" s="236" t="str">
        <f ca="1">IF(ISERROR($V62),"",OFFSET('Smelter Look-up'!$C$4,$V62-4,0)&amp;"")</f>
        <v>Umicore S.A. Business Unit Precious Metals Refining</v>
      </c>
      <c r="S62" s="250" t="str">
        <f t="shared" ca="1" si="3"/>
        <v>BE</v>
      </c>
      <c r="T62" s="250" t="str">
        <f ca="1">IF(B62="","",IF(ISERROR(MATCH($J62,SorP!$B$1:$B$6230,0)),"",INDIRECT("'SorP'!$A$"&amp;MATCH($J62,SorP!$B$1:$B$6230,0))))</f>
        <v/>
      </c>
      <c r="U62" s="280"/>
      <c r="V62" s="281">
        <f>IF(C62="",NA(),MATCH($B62&amp;$C62,'Smelter Look-up'!$J:$J,0))</f>
        <v>254</v>
      </c>
      <c r="W62" s="282"/>
      <c r="X62" s="282">
        <f t="shared" si="4"/>
        <v>0</v>
      </c>
      <c r="Y62" s="282"/>
      <c r="Z62" s="282"/>
      <c r="AB62" s="284" t="str">
        <f t="shared" si="5"/>
        <v>GoldUmicore S.A. Business Unit Precious Metals Refining</v>
      </c>
    </row>
    <row r="63" spans="1:28" s="283" customFormat="1" ht="34.5" customHeight="1">
      <c r="A63" s="347" t="s">
        <v>847</v>
      </c>
      <c r="B63" s="347" t="s">
        <v>1263</v>
      </c>
      <c r="C63" s="347" t="s">
        <v>3251</v>
      </c>
      <c r="D63" s="347" t="s">
        <v>15497</v>
      </c>
      <c r="E63" s="347" t="s">
        <v>1232</v>
      </c>
      <c r="F63" s="347" t="s">
        <v>847</v>
      </c>
      <c r="G63" s="347" t="s">
        <v>14672</v>
      </c>
      <c r="H63" s="237"/>
      <c r="I63" s="238"/>
      <c r="J63" s="238"/>
      <c r="K63" s="240"/>
      <c r="L63" s="240"/>
      <c r="M63" s="240"/>
      <c r="N63" s="240"/>
      <c r="O63" s="240"/>
      <c r="P63" s="239"/>
      <c r="Q63" s="241"/>
      <c r="R63" s="236" t="str">
        <f ca="1">IF(ISERROR($V63),"",OFFSET('Smelter Look-up'!$C$4,$V63-4,0)&amp;"")</f>
        <v>Gold Refinery of Zijin Mining Group Co., Ltd.</v>
      </c>
      <c r="S63" s="250" t="str">
        <f t="shared" ca="1" si="3"/>
        <v>CN</v>
      </c>
      <c r="T63" s="250" t="str">
        <f ca="1">IF(B63="","",IF(ISERROR(MATCH($J63,SorP!$B$1:$B$6230,0)),"",INDIRECT("'SorP'!$A$"&amp;MATCH($J63,SorP!$B$1:$B$6230,0))))</f>
        <v/>
      </c>
      <c r="U63" s="280"/>
      <c r="V63" s="281">
        <f>IF(C63="",NA(),MATCH($B63&amp;$C63,'Smelter Look-up'!$J:$J,0))</f>
        <v>73</v>
      </c>
      <c r="W63" s="282"/>
      <c r="X63" s="282">
        <f t="shared" si="4"/>
        <v>0</v>
      </c>
      <c r="Y63" s="282"/>
      <c r="Z63" s="282"/>
      <c r="AB63" s="284" t="str">
        <f t="shared" si="5"/>
        <v>GoldGold Refinery of Zijin Mining Group Co., Ltd.</v>
      </c>
    </row>
    <row r="64" spans="1:28" s="283" customFormat="1" ht="34.5" customHeight="1">
      <c r="A64" s="347" t="s">
        <v>859</v>
      </c>
      <c r="B64" s="347" t="s">
        <v>1265</v>
      </c>
      <c r="C64" s="347" t="s">
        <v>13597</v>
      </c>
      <c r="D64" s="347" t="s">
        <v>15498</v>
      </c>
      <c r="E64" s="347" t="s">
        <v>1228</v>
      </c>
      <c r="F64" s="347" t="s">
        <v>859</v>
      </c>
      <c r="G64" s="347" t="s">
        <v>14672</v>
      </c>
      <c r="H64" s="237"/>
      <c r="I64" s="238"/>
      <c r="J64" s="238"/>
      <c r="K64" s="240"/>
      <c r="L64" s="240"/>
      <c r="M64" s="240"/>
      <c r="N64" s="240"/>
      <c r="O64" s="240"/>
      <c r="P64" s="239"/>
      <c r="Q64" s="241"/>
      <c r="R64" s="236" t="str">
        <f ca="1">IF(ISERROR($V64),"",OFFSET('Smelter Look-up'!$C$4,$V64-4,0)&amp;"")</f>
        <v>Mineracao Taboca S.A.</v>
      </c>
      <c r="S64" s="250" t="str">
        <f t="shared" ca="1" si="3"/>
        <v>BR</v>
      </c>
      <c r="T64" s="250" t="str">
        <f ca="1">IF(B64="","",IF(ISERROR(MATCH($J64,SorP!$B$1:$B$6230,0)),"",INDIRECT("'SorP'!$A$"&amp;MATCH($J64,SorP!$B$1:$B$6230,0))))</f>
        <v/>
      </c>
      <c r="U64" s="280"/>
      <c r="V64" s="281">
        <f>IF(C64="",NA(),MATCH($B64&amp;$C64,'Smelter Look-up'!$J:$J,0))</f>
        <v>316</v>
      </c>
      <c r="W64" s="282"/>
      <c r="X64" s="282">
        <f t="shared" si="4"/>
        <v>0</v>
      </c>
      <c r="Y64" s="282"/>
      <c r="Z64" s="282"/>
      <c r="AB64" s="284" t="str">
        <f t="shared" si="5"/>
        <v>TantalumMineracao Taboca S.A.</v>
      </c>
    </row>
    <row r="65" spans="1:28" s="283" customFormat="1" ht="34.5" customHeight="1">
      <c r="A65" s="347" t="s">
        <v>865</v>
      </c>
      <c r="B65" s="347" t="s">
        <v>1265</v>
      </c>
      <c r="C65" s="347" t="s">
        <v>1527</v>
      </c>
      <c r="D65" s="347" t="s">
        <v>15499</v>
      </c>
      <c r="E65" s="347" t="s">
        <v>1011</v>
      </c>
      <c r="F65" s="347" t="s">
        <v>865</v>
      </c>
      <c r="G65" s="347" t="s">
        <v>14672</v>
      </c>
      <c r="H65" s="237"/>
      <c r="I65" s="238"/>
      <c r="J65" s="238"/>
      <c r="K65" s="240"/>
      <c r="L65" s="240"/>
      <c r="M65" s="240"/>
      <c r="N65" s="240"/>
      <c r="O65" s="240"/>
      <c r="P65" s="239"/>
      <c r="Q65" s="241"/>
      <c r="R65" s="236" t="str">
        <f ca="1">IF(ISERROR($V65),"",OFFSET('Smelter Look-up'!$C$4,$V65-4,0)&amp;"")</f>
        <v>Solikamsk Magnesium Works OAO</v>
      </c>
      <c r="S65" s="250" t="str">
        <f t="shared" ca="1" si="3"/>
        <v>RU</v>
      </c>
      <c r="T65" s="250" t="str">
        <f ca="1">IF(B65="","",IF(ISERROR(MATCH($J65,SorP!$B$1:$B$6230,0)),"",INDIRECT("'SorP'!$A$"&amp;MATCH($J65,SorP!$B$1:$B$6230,0))))</f>
        <v/>
      </c>
      <c r="U65" s="280"/>
      <c r="V65" s="281">
        <f>IF(C65="",NA(),MATCH($B65&amp;$C65,'Smelter Look-up'!$J:$J,0))</f>
        <v>334</v>
      </c>
      <c r="W65" s="282"/>
      <c r="X65" s="282">
        <f t="shared" si="4"/>
        <v>0</v>
      </c>
      <c r="Y65" s="282"/>
      <c r="Z65" s="282"/>
      <c r="AB65" s="284" t="str">
        <f t="shared" si="5"/>
        <v>TantalumSolikamsk Magnesium Works OAO</v>
      </c>
    </row>
    <row r="66" spans="1:28" s="283" customFormat="1" ht="34.5" customHeight="1">
      <c r="A66" s="347" t="s">
        <v>856</v>
      </c>
      <c r="B66" s="347" t="s">
        <v>1265</v>
      </c>
      <c r="C66" s="347" t="s">
        <v>53</v>
      </c>
      <c r="D66" s="347" t="s">
        <v>15500</v>
      </c>
      <c r="E66" s="347" t="s">
        <v>1232</v>
      </c>
      <c r="F66" s="347" t="s">
        <v>856</v>
      </c>
      <c r="G66" s="347" t="s">
        <v>14672</v>
      </c>
      <c r="H66" s="237"/>
      <c r="I66" s="238"/>
      <c r="J66" s="238"/>
      <c r="K66" s="240"/>
      <c r="L66" s="240"/>
      <c r="M66" s="240"/>
      <c r="N66" s="240"/>
      <c r="O66" s="240"/>
      <c r="P66" s="239"/>
      <c r="Q66" s="241"/>
      <c r="R66" s="236" t="str">
        <f ca="1">IF(ISERROR($V66),"",OFFSET('Smelter Look-up'!$C$4,$V66-4,0)&amp;"")</f>
        <v>Jiujiang Tanbre Co., Ltd.</v>
      </c>
      <c r="S66" s="250" t="str">
        <f t="shared" ca="1" si="3"/>
        <v>CN</v>
      </c>
      <c r="T66" s="250" t="str">
        <f ca="1">IF(B66="","",IF(ISERROR(MATCH($J66,SorP!$B$1:$B$6230,0)),"",INDIRECT("'SorP'!$A$"&amp;MATCH($J66,SorP!$B$1:$B$6230,0))))</f>
        <v/>
      </c>
      <c r="U66" s="280"/>
      <c r="V66" s="281">
        <f>IF(C66="",NA(),MATCH($B66&amp;$C66,'Smelter Look-up'!$J:$J,0))</f>
        <v>309</v>
      </c>
      <c r="W66" s="282"/>
      <c r="X66" s="282">
        <f t="shared" si="4"/>
        <v>0</v>
      </c>
      <c r="Y66" s="282"/>
      <c r="Z66" s="282"/>
      <c r="AB66" s="284" t="str">
        <f t="shared" si="5"/>
        <v>TantalumJiujiang Tanbre Co., Ltd.</v>
      </c>
    </row>
    <row r="67" spans="1:28" s="283" customFormat="1" ht="34.5" customHeight="1">
      <c r="A67" s="347" t="s">
        <v>860</v>
      </c>
      <c r="B67" s="347" t="s">
        <v>1265</v>
      </c>
      <c r="C67" s="347" t="s">
        <v>1371</v>
      </c>
      <c r="D67" s="347" t="s">
        <v>15501</v>
      </c>
      <c r="E67" s="347" t="s">
        <v>1241</v>
      </c>
      <c r="F67" s="347" t="s">
        <v>860</v>
      </c>
      <c r="G67" s="347" t="s">
        <v>14672</v>
      </c>
      <c r="H67" s="237"/>
      <c r="I67" s="238"/>
      <c r="J67" s="238"/>
      <c r="K67" s="240"/>
      <c r="L67" s="240"/>
      <c r="M67" s="240"/>
      <c r="N67" s="240"/>
      <c r="O67" s="240"/>
      <c r="P67" s="239"/>
      <c r="Q67" s="241"/>
      <c r="R67" s="236" t="str">
        <f ca="1">IF(ISERROR($V67),"",OFFSET('Smelter Look-up'!$C$4,$V67-4,0)&amp;"")</f>
        <v>Mitsui Mining and Smelting Co., Ltd.</v>
      </c>
      <c r="S67" s="250" t="str">
        <f t="shared" ca="1" si="3"/>
        <v>JP</v>
      </c>
      <c r="T67" s="250" t="str">
        <f ca="1">IF(B67="","",IF(ISERROR(MATCH($J67,SorP!$B$1:$B$6230,0)),"",INDIRECT("'SorP'!$A$"&amp;MATCH($J67,SorP!$B$1:$B$6230,0))))</f>
        <v/>
      </c>
      <c r="U67" s="280"/>
      <c r="V67" s="281">
        <f>IF(C67="",NA(),MATCH($B67&amp;$C67,'Smelter Look-up'!$J:$J,0))</f>
        <v>320</v>
      </c>
      <c r="W67" s="282"/>
      <c r="X67" s="282">
        <f t="shared" si="4"/>
        <v>0</v>
      </c>
      <c r="Y67" s="282"/>
      <c r="Z67" s="282"/>
      <c r="AB67" s="284" t="str">
        <f t="shared" si="5"/>
        <v>TantalumMitsui Mining and Smelting Co., Ltd.</v>
      </c>
    </row>
    <row r="68" spans="1:28" s="283" customFormat="1" ht="34.5" customHeight="1">
      <c r="A68" s="347" t="s">
        <v>1554</v>
      </c>
      <c r="B68" s="347" t="s">
        <v>1265</v>
      </c>
      <c r="C68" s="347" t="s">
        <v>1553</v>
      </c>
      <c r="D68" s="347" t="s">
        <v>15502</v>
      </c>
      <c r="E68" s="347" t="s">
        <v>3153</v>
      </c>
      <c r="F68" s="347" t="s">
        <v>1554</v>
      </c>
      <c r="G68" s="347" t="s">
        <v>14672</v>
      </c>
      <c r="H68" s="237"/>
      <c r="I68" s="238"/>
      <c r="J68" s="238"/>
      <c r="K68" s="240"/>
      <c r="L68" s="240"/>
      <c r="M68" s="240"/>
      <c r="N68" s="240"/>
      <c r="O68" s="240"/>
      <c r="P68" s="239"/>
      <c r="Q68" s="241"/>
      <c r="R68" s="236" t="str">
        <f ca="1">IF(ISERROR($V68),"",OFFSET('Smelter Look-up'!$C$4,$V68-4,0)&amp;"")</f>
        <v>D Block Metals, LLC</v>
      </c>
      <c r="S68" s="250" t="str">
        <f t="shared" ca="1" si="3"/>
        <v>US</v>
      </c>
      <c r="T68" s="250" t="str">
        <f ca="1">IF(B68="","",IF(ISERROR(MATCH($J68,SorP!$B$1:$B$6230,0)),"",INDIRECT("'SorP'!$A$"&amp;MATCH($J68,SorP!$B$1:$B$6230,0))))</f>
        <v/>
      </c>
      <c r="U68" s="280"/>
      <c r="V68" s="281">
        <f>IF(C68="",NA(),MATCH($B68&amp;$C68,'Smelter Look-up'!$J:$J,0))</f>
        <v>286</v>
      </c>
      <c r="W68" s="282"/>
      <c r="X68" s="282">
        <f t="shared" si="4"/>
        <v>0</v>
      </c>
      <c r="Y68" s="282"/>
      <c r="Z68" s="282"/>
      <c r="AB68" s="284" t="str">
        <f t="shared" si="5"/>
        <v>TantalumD Block Metals, LLC</v>
      </c>
    </row>
    <row r="69" spans="1:28" s="283" customFormat="1" ht="34.5" customHeight="1">
      <c r="A69" s="347" t="s">
        <v>1594</v>
      </c>
      <c r="B69" s="347" t="s">
        <v>1265</v>
      </c>
      <c r="C69" s="347" t="s">
        <v>1593</v>
      </c>
      <c r="D69" s="347" t="s">
        <v>15503</v>
      </c>
      <c r="E69" s="347" t="s">
        <v>1246</v>
      </c>
      <c r="F69" s="347" t="s">
        <v>1594</v>
      </c>
      <c r="G69" s="347" t="s">
        <v>14672</v>
      </c>
      <c r="H69" s="237"/>
      <c r="I69" s="238"/>
      <c r="J69" s="238"/>
      <c r="K69" s="240"/>
      <c r="L69" s="240"/>
      <c r="M69" s="240"/>
      <c r="N69" s="240"/>
      <c r="O69" s="240"/>
      <c r="P69" s="239"/>
      <c r="Q69" s="241"/>
      <c r="R69" s="236" t="str">
        <f ca="1">IF(ISERROR($V69),"",OFFSET('Smelter Look-up'!$C$4,$V69-4,0)&amp;"")</f>
        <v>KEMET Blue Metals</v>
      </c>
      <c r="S69" s="250" t="str">
        <f t="shared" ca="1" si="3"/>
        <v>MX</v>
      </c>
      <c r="T69" s="250" t="str">
        <f ca="1">IF(B69="","",IF(ISERROR(MATCH($J69,SorP!$B$1:$B$6230,0)),"",INDIRECT("'SorP'!$A$"&amp;MATCH($J69,SorP!$B$1:$B$6230,0))))</f>
        <v/>
      </c>
      <c r="U69" s="280"/>
      <c r="V69" s="281">
        <f>IF(C69="",NA(),MATCH($B69&amp;$C69,'Smelter Look-up'!$J:$J,0))</f>
        <v>311</v>
      </c>
      <c r="W69" s="282"/>
      <c r="X69" s="282">
        <f t="shared" si="4"/>
        <v>0</v>
      </c>
      <c r="Y69" s="282"/>
      <c r="Z69" s="282"/>
      <c r="AB69" s="284" t="str">
        <f t="shared" si="5"/>
        <v>TantalumKEMET Blue Metals</v>
      </c>
    </row>
    <row r="70" spans="1:28" s="283" customFormat="1" ht="34.5" customHeight="1">
      <c r="A70" s="347" t="s">
        <v>1587</v>
      </c>
      <c r="B70" s="347" t="s">
        <v>1265</v>
      </c>
      <c r="C70" s="347" t="s">
        <v>1586</v>
      </c>
      <c r="D70" s="347" t="s">
        <v>15504</v>
      </c>
      <c r="E70" s="347" t="s">
        <v>1234</v>
      </c>
      <c r="F70" s="347" t="s">
        <v>1587</v>
      </c>
      <c r="G70" s="347" t="s">
        <v>14672</v>
      </c>
      <c r="H70" s="237"/>
      <c r="I70" s="238"/>
      <c r="J70" s="238"/>
      <c r="K70" s="240"/>
      <c r="L70" s="240"/>
      <c r="M70" s="240"/>
      <c r="N70" s="240"/>
      <c r="O70" s="240"/>
      <c r="P70" s="239"/>
      <c r="Q70" s="241"/>
      <c r="R70" s="236" t="str">
        <f ca="1">IF(ISERROR($V70),"",OFFSET('Smelter Look-up'!$C$4,$V70-4,0)&amp;"")</f>
        <v>H.C. Starck Hermsdorf GmbH</v>
      </c>
      <c r="S70" s="250" t="str">
        <f t="shared" ca="1" si="3"/>
        <v>DE</v>
      </c>
      <c r="T70" s="250" t="str">
        <f ca="1">IF(B70="","",IF(ISERROR(MATCH($J70,SorP!$B$1:$B$6230,0)),"",INDIRECT("'SorP'!$A$"&amp;MATCH($J70,SorP!$B$1:$B$6230,0))))</f>
        <v/>
      </c>
      <c r="U70" s="280"/>
      <c r="V70" s="281">
        <f>IF(C70="",NA(),MATCH($B70&amp;$C70,'Smelter Look-up'!$J:$J,0))</f>
        <v>298</v>
      </c>
      <c r="W70" s="282"/>
      <c r="X70" s="282">
        <f t="shared" si="4"/>
        <v>0</v>
      </c>
      <c r="Y70" s="282"/>
      <c r="Z70" s="282"/>
      <c r="AB70" s="284" t="str">
        <f t="shared" si="5"/>
        <v>TantalumH.C. Starck Hermsdorf GmbH</v>
      </c>
    </row>
    <row r="71" spans="1:28" s="283" customFormat="1" ht="34.5" customHeight="1">
      <c r="A71" s="347" t="s">
        <v>1589</v>
      </c>
      <c r="B71" s="347" t="s">
        <v>1265</v>
      </c>
      <c r="C71" s="347" t="s">
        <v>1588</v>
      </c>
      <c r="D71" s="347" t="s">
        <v>15505</v>
      </c>
      <c r="E71" s="347" t="s">
        <v>3153</v>
      </c>
      <c r="F71" s="347" t="s">
        <v>1589</v>
      </c>
      <c r="G71" s="347" t="s">
        <v>14672</v>
      </c>
      <c r="H71" s="237"/>
      <c r="I71" s="238"/>
      <c r="J71" s="238"/>
      <c r="K71" s="240"/>
      <c r="L71" s="240"/>
      <c r="M71" s="240"/>
      <c r="N71" s="240"/>
      <c r="O71" s="240"/>
      <c r="P71" s="239"/>
      <c r="Q71" s="241"/>
      <c r="R71" s="236" t="str">
        <f ca="1">IF(ISERROR($V71),"",OFFSET('Smelter Look-up'!$C$4,$V71-4,0)&amp;"")</f>
        <v>H.C. Starck Inc.</v>
      </c>
      <c r="S71" s="250" t="str">
        <f t="shared" ca="1" si="3"/>
        <v>US</v>
      </c>
      <c r="T71" s="250" t="str">
        <f ca="1">IF(B71="","",IF(ISERROR(MATCH($J71,SorP!$B$1:$B$6230,0)),"",INDIRECT("'SorP'!$A$"&amp;MATCH($J71,SorP!$B$1:$B$6230,0))))</f>
        <v/>
      </c>
      <c r="U71" s="280"/>
      <c r="V71" s="281">
        <f>IF(C71="",NA(),MATCH($B71&amp;$C71,'Smelter Look-up'!$J:$J,0))</f>
        <v>299</v>
      </c>
      <c r="W71" s="282"/>
      <c r="X71" s="282">
        <f t="shared" si="4"/>
        <v>0</v>
      </c>
      <c r="Y71" s="282"/>
      <c r="Z71" s="282"/>
      <c r="AB71" s="284" t="str">
        <f t="shared" si="5"/>
        <v>TantalumH.C. Starck Inc.</v>
      </c>
    </row>
    <row r="72" spans="1:28" s="283" customFormat="1" ht="34.5" customHeight="1">
      <c r="A72" s="347" t="s">
        <v>1582</v>
      </c>
      <c r="B72" s="347" t="s">
        <v>1265</v>
      </c>
      <c r="C72" s="347" t="s">
        <v>1581</v>
      </c>
      <c r="D72" s="347" t="s">
        <v>15506</v>
      </c>
      <c r="E72" s="347" t="s">
        <v>3153</v>
      </c>
      <c r="F72" s="347" t="s">
        <v>1582</v>
      </c>
      <c r="G72" s="347" t="s">
        <v>14672</v>
      </c>
      <c r="H72" s="237"/>
      <c r="I72" s="238"/>
      <c r="J72" s="238"/>
      <c r="K72" s="240"/>
      <c r="L72" s="240"/>
      <c r="M72" s="240"/>
      <c r="N72" s="240"/>
      <c r="O72" s="240"/>
      <c r="P72" s="239"/>
      <c r="Q72" s="241"/>
      <c r="R72" s="236" t="str">
        <f ca="1">IF(ISERROR($V72),"",OFFSET('Smelter Look-up'!$C$4,$V72-4,0)&amp;"")</f>
        <v>Global Advanced Metals Boyertown</v>
      </c>
      <c r="S72" s="250" t="str">
        <f t="shared" ca="1" si="3"/>
        <v>US</v>
      </c>
      <c r="T72" s="250" t="str">
        <f ca="1">IF(B72="","",IF(ISERROR(MATCH($J72,SorP!$B$1:$B$6230,0)),"",INDIRECT("'SorP'!$A$"&amp;MATCH($J72,SorP!$B$1:$B$6230,0))))</f>
        <v/>
      </c>
      <c r="U72" s="280"/>
      <c r="V72" s="281">
        <f>IF(C72="",NA(),MATCH($B72&amp;$C72,'Smelter Look-up'!$J:$J,0))</f>
        <v>294</v>
      </c>
      <c r="W72" s="282"/>
      <c r="X72" s="282">
        <f t="shared" si="4"/>
        <v>0</v>
      </c>
      <c r="Y72" s="282"/>
      <c r="Z72" s="282"/>
      <c r="AB72" s="284" t="str">
        <f t="shared" si="5"/>
        <v>TantalumGlobal Advanced Metals Boyertown</v>
      </c>
    </row>
    <row r="73" spans="1:28" s="283" customFormat="1" ht="34.5" customHeight="1">
      <c r="A73" s="347" t="s">
        <v>1605</v>
      </c>
      <c r="B73" s="347" t="s">
        <v>1265</v>
      </c>
      <c r="C73" s="347" t="s">
        <v>1604</v>
      </c>
      <c r="D73" s="347" t="s">
        <v>15507</v>
      </c>
      <c r="E73" s="347" t="s">
        <v>3153</v>
      </c>
      <c r="F73" s="347" t="s">
        <v>1605</v>
      </c>
      <c r="G73" s="347" t="s">
        <v>14672</v>
      </c>
      <c r="H73" s="237"/>
      <c r="I73" s="238"/>
      <c r="J73" s="238"/>
      <c r="K73" s="240"/>
      <c r="L73" s="240"/>
      <c r="M73" s="240"/>
      <c r="N73" s="240"/>
      <c r="O73" s="240"/>
      <c r="P73" s="239"/>
      <c r="Q73" s="241"/>
      <c r="R73" s="236" t="str">
        <f ca="1">IF(ISERROR($V73),"",OFFSET('Smelter Look-up'!$C$4,$V73-4,0)&amp;"")</f>
        <v>KEMET Blue Powder</v>
      </c>
      <c r="S73" s="250" t="str">
        <f t="shared" ca="1" si="3"/>
        <v>US</v>
      </c>
      <c r="T73" s="250" t="str">
        <f ca="1">IF(B73="","",IF(ISERROR(MATCH($J73,SorP!$B$1:$B$6230,0)),"",INDIRECT("'SorP'!$A$"&amp;MATCH($J73,SorP!$B$1:$B$6230,0))))</f>
        <v/>
      </c>
      <c r="U73" s="280"/>
      <c r="V73" s="281">
        <f>IF(C73="",NA(),MATCH($B73&amp;$C73,'Smelter Look-up'!$J:$J,0))</f>
        <v>312</v>
      </c>
      <c r="W73" s="282"/>
      <c r="X73" s="282">
        <f t="shared" si="4"/>
        <v>0</v>
      </c>
      <c r="Y73" s="282"/>
      <c r="Z73" s="282"/>
      <c r="AB73" s="284" t="str">
        <f t="shared" si="5"/>
        <v>TantalumKEMET Blue Powder</v>
      </c>
    </row>
    <row r="74" spans="1:28" s="283" customFormat="1" ht="34.5" customHeight="1">
      <c r="A74" s="347" t="s">
        <v>2052</v>
      </c>
      <c r="B74" s="347" t="s">
        <v>1265</v>
      </c>
      <c r="C74" s="347" t="s">
        <v>13601</v>
      </c>
      <c r="D74" s="347" t="s">
        <v>15508</v>
      </c>
      <c r="E74" s="347" t="s">
        <v>1228</v>
      </c>
      <c r="F74" s="347" t="s">
        <v>2052</v>
      </c>
      <c r="G74" s="347" t="s">
        <v>14672</v>
      </c>
      <c r="H74" s="237"/>
      <c r="I74" s="238"/>
      <c r="J74" s="238"/>
      <c r="K74" s="240"/>
      <c r="L74" s="240"/>
      <c r="M74" s="240"/>
      <c r="N74" s="240"/>
      <c r="O74" s="240"/>
      <c r="P74" s="239"/>
      <c r="Q74" s="241"/>
      <c r="R74" s="236" t="str">
        <f ca="1">IF(ISERROR($V74),"",OFFSET('Smelter Look-up'!$C$4,$V74-4,0)&amp;"")</f>
        <v>Resind Industria e Comercio Ltda.</v>
      </c>
      <c r="S74" s="250" t="str">
        <f t="shared" ca="1" si="3"/>
        <v>BR</v>
      </c>
      <c r="T74" s="250" t="str">
        <f ca="1">IF(B74="","",IF(ISERROR(MATCH($J74,SorP!$B$1:$B$6230,0)),"",INDIRECT("'SorP'!$A$"&amp;MATCH($J74,SorP!$B$1:$B$6230,0))))</f>
        <v/>
      </c>
      <c r="U74" s="280"/>
      <c r="V74" s="281">
        <f>IF(C74="",NA(),MATCH($B74&amp;$C74,'Smelter Look-up'!$J:$J,0))</f>
        <v>328</v>
      </c>
      <c r="W74" s="282"/>
      <c r="X74" s="282">
        <f t="shared" si="4"/>
        <v>0</v>
      </c>
      <c r="Y74" s="282"/>
      <c r="Z74" s="282"/>
      <c r="AB74" s="284" t="str">
        <f t="shared" si="5"/>
        <v>TantalumResind Industria e Comercio Ltda.</v>
      </c>
    </row>
    <row r="75" spans="1:28" s="283" customFormat="1" ht="34.5" customHeight="1">
      <c r="A75" s="347" t="s">
        <v>851</v>
      </c>
      <c r="B75" s="347" t="s">
        <v>1265</v>
      </c>
      <c r="C75" s="347" t="s">
        <v>1251</v>
      </c>
      <c r="D75" s="348" t="s">
        <v>15509</v>
      </c>
      <c r="E75" s="348" t="s">
        <v>3153</v>
      </c>
      <c r="F75" s="347" t="s">
        <v>851</v>
      </c>
      <c r="G75" s="347" t="s">
        <v>14672</v>
      </c>
      <c r="H75" s="237"/>
      <c r="I75" s="238"/>
      <c r="J75" s="238"/>
      <c r="K75" s="240"/>
      <c r="L75" s="240"/>
      <c r="M75" s="240"/>
      <c r="N75" s="240"/>
      <c r="O75" s="240"/>
      <c r="P75" s="239"/>
      <c r="Q75" s="241"/>
      <c r="R75" s="236" t="str">
        <f ca="1">IF(ISERROR($V75),"",OFFSET('Smelter Look-up'!$C$4,$V75-4,0)&amp;"")</f>
        <v>Exotech Inc.</v>
      </c>
      <c r="S75" s="250" t="str">
        <f t="shared" ca="1" si="3"/>
        <v>US</v>
      </c>
      <c r="T75" s="250" t="str">
        <f ca="1">IF(B75="","",IF(ISERROR(MATCH($J75,SorP!$B$1:$B$6230,0)),"",INDIRECT("'SorP'!$A$"&amp;MATCH($J75,SorP!$B$1:$B$6230,0))))</f>
        <v/>
      </c>
      <c r="U75" s="280"/>
      <c r="V75" s="281">
        <f>IF(C75="",NA(),MATCH($B75&amp;$C75,'Smelter Look-up'!$J:$J,0))</f>
        <v>289</v>
      </c>
      <c r="W75" s="282"/>
      <c r="X75" s="282">
        <f t="shared" si="4"/>
        <v>0</v>
      </c>
      <c r="Y75" s="282"/>
      <c r="Z75" s="282"/>
      <c r="AB75" s="284" t="str">
        <f t="shared" si="5"/>
        <v>TantalumExotech Inc.</v>
      </c>
    </row>
    <row r="76" spans="1:28" s="283" customFormat="1" ht="34.5" customHeight="1">
      <c r="A76" s="347" t="s">
        <v>852</v>
      </c>
      <c r="B76" s="347" t="s">
        <v>1265</v>
      </c>
      <c r="C76" s="347" t="s">
        <v>52</v>
      </c>
      <c r="D76" s="347" t="s">
        <v>15510</v>
      </c>
      <c r="E76" s="347" t="s">
        <v>1232</v>
      </c>
      <c r="F76" s="347" t="s">
        <v>852</v>
      </c>
      <c r="G76" s="347" t="s">
        <v>14672</v>
      </c>
      <c r="H76" s="237"/>
      <c r="I76" s="238"/>
      <c r="J76" s="238"/>
      <c r="K76" s="240"/>
      <c r="L76" s="240"/>
      <c r="M76" s="240"/>
      <c r="N76" s="240"/>
      <c r="O76" s="240"/>
      <c r="P76" s="239"/>
      <c r="Q76" s="241"/>
      <c r="R76" s="236" t="str">
        <f ca="1">IF(ISERROR($V76),"",OFFSET('Smelter Look-up'!$C$4,$V76-4,0)&amp;"")</f>
        <v>F&amp;X Electro-Materials Ltd.</v>
      </c>
      <c r="S76" s="250" t="str">
        <f t="shared" ca="1" si="3"/>
        <v>CN</v>
      </c>
      <c r="T76" s="250" t="str">
        <f ca="1">IF(B76="","",IF(ISERROR(MATCH($J76,SorP!$B$1:$B$6230,0)),"",INDIRECT("'SorP'!$A$"&amp;MATCH($J76,SorP!$B$1:$B$6230,0))))</f>
        <v/>
      </c>
      <c r="U76" s="280"/>
      <c r="V76" s="281">
        <f>IF(C76="",NA(),MATCH($B76&amp;$C76,'Smelter Look-up'!$J:$J,0))</f>
        <v>291</v>
      </c>
      <c r="W76" s="282"/>
      <c r="X76" s="282">
        <f t="shared" si="4"/>
        <v>0</v>
      </c>
      <c r="Y76" s="282"/>
      <c r="Z76" s="282"/>
      <c r="AB76" s="284" t="str">
        <f t="shared" si="5"/>
        <v>TantalumF&amp;X Electro-Materials Ltd.</v>
      </c>
    </row>
    <row r="77" spans="1:28" s="283" customFormat="1" ht="34.5" customHeight="1">
      <c r="A77" s="347" t="s">
        <v>857</v>
      </c>
      <c r="B77" s="347" t="s">
        <v>1265</v>
      </c>
      <c r="C77" s="347" t="s">
        <v>54</v>
      </c>
      <c r="D77" s="347" t="s">
        <v>15511</v>
      </c>
      <c r="E77" s="347" t="s">
        <v>1228</v>
      </c>
      <c r="F77" s="347" t="s">
        <v>857</v>
      </c>
      <c r="G77" s="347" t="s">
        <v>14672</v>
      </c>
      <c r="H77" s="237"/>
      <c r="I77" s="238"/>
      <c r="J77" s="238"/>
      <c r="K77" s="240"/>
      <c r="L77" s="240"/>
      <c r="M77" s="240"/>
      <c r="N77" s="240"/>
      <c r="O77" s="240"/>
      <c r="P77" s="239"/>
      <c r="Q77" s="241"/>
      <c r="R77" s="236" t="str">
        <f ca="1">IF(ISERROR($V77),"",OFFSET('Smelter Look-up'!$C$4,$V77-4,0)&amp;"")</f>
        <v>LSM Brasil S.A.</v>
      </c>
      <c r="S77" s="250" t="str">
        <f t="shared" ca="1" si="3"/>
        <v>BR</v>
      </c>
      <c r="T77" s="250" t="str">
        <f ca="1">IF(B77="","",IF(ISERROR(MATCH($J77,SorP!$B$1:$B$6230,0)),"",INDIRECT("'SorP'!$A$"&amp;MATCH($J77,SorP!$B$1:$B$6230,0))))</f>
        <v/>
      </c>
      <c r="U77" s="280"/>
      <c r="V77" s="281">
        <f>IF(C77="",NA(),MATCH($B77&amp;$C77,'Smelter Look-up'!$J:$J,0))</f>
        <v>313</v>
      </c>
      <c r="W77" s="282"/>
      <c r="X77" s="282">
        <f t="shared" si="4"/>
        <v>0</v>
      </c>
      <c r="Y77" s="282"/>
      <c r="Z77" s="282"/>
      <c r="AB77" s="284" t="str">
        <f t="shared" si="5"/>
        <v>TantalumLSM Brasil S.A.</v>
      </c>
    </row>
    <row r="78" spans="1:28" s="283" customFormat="1" ht="34.5" customHeight="1">
      <c r="A78" s="347" t="s">
        <v>1584</v>
      </c>
      <c r="B78" s="347" t="s">
        <v>1265</v>
      </c>
      <c r="C78" s="347" t="s">
        <v>1583</v>
      </c>
      <c r="D78" s="347" t="s">
        <v>15512</v>
      </c>
      <c r="E78" s="347" t="s">
        <v>1016</v>
      </c>
      <c r="F78" s="347" t="s">
        <v>1584</v>
      </c>
      <c r="G78" s="347" t="s">
        <v>14672</v>
      </c>
      <c r="H78" s="237"/>
      <c r="I78" s="238"/>
      <c r="J78" s="238"/>
      <c r="K78" s="240"/>
      <c r="L78" s="240"/>
      <c r="M78" s="240"/>
      <c r="N78" s="240"/>
      <c r="O78" s="240"/>
      <c r="P78" s="239"/>
      <c r="Q78" s="241"/>
      <c r="R78" s="236" t="str">
        <f ca="1">IF(ISERROR($V78),"",OFFSET('Smelter Look-up'!$C$4,$V78-4,0)&amp;"")</f>
        <v>H.C. Starck Co., Ltd.</v>
      </c>
      <c r="S78" s="250" t="str">
        <f t="shared" ca="1" si="3"/>
        <v>TH</v>
      </c>
      <c r="T78" s="250" t="str">
        <f ca="1">IF(B78="","",IF(ISERROR(MATCH($J78,SorP!$B$1:$B$6230,0)),"",INDIRECT("'SorP'!$A$"&amp;MATCH($J78,SorP!$B$1:$B$6230,0))))</f>
        <v/>
      </c>
      <c r="U78" s="280"/>
      <c r="V78" s="281">
        <f>IF(C78="",NA(),MATCH($B78&amp;$C78,'Smelter Look-up'!$J:$J,0))</f>
        <v>297</v>
      </c>
      <c r="W78" s="282"/>
      <c r="X78" s="282">
        <f t="shared" si="4"/>
        <v>0</v>
      </c>
      <c r="Y78" s="282"/>
      <c r="Z78" s="282"/>
      <c r="AB78" s="284" t="str">
        <f t="shared" si="5"/>
        <v>TantalumH.C. Starck Co., Ltd.</v>
      </c>
    </row>
    <row r="79" spans="1:28" s="283" customFormat="1" ht="34.5" customHeight="1">
      <c r="A79" s="347" t="s">
        <v>1585</v>
      </c>
      <c r="B79" s="347" t="s">
        <v>1265</v>
      </c>
      <c r="C79" s="347" t="s">
        <v>3282</v>
      </c>
      <c r="D79" s="347" t="s">
        <v>15513</v>
      </c>
      <c r="E79" s="347" t="s">
        <v>1234</v>
      </c>
      <c r="F79" s="347" t="s">
        <v>1585</v>
      </c>
      <c r="G79" s="347" t="s">
        <v>14672</v>
      </c>
      <c r="H79" s="237"/>
      <c r="I79" s="238"/>
      <c r="J79" s="238"/>
      <c r="K79" s="240"/>
      <c r="L79" s="240"/>
      <c r="M79" s="240"/>
      <c r="N79" s="240"/>
      <c r="O79" s="240"/>
      <c r="P79" s="239"/>
      <c r="Q79" s="241"/>
      <c r="R79" s="236" t="str">
        <f ca="1">IF(ISERROR($V79),"",OFFSET('Smelter Look-up'!$C$4,$V79-4,0)&amp;"")</f>
        <v>H.C. Starck Tantalum and Niobium GmbH</v>
      </c>
      <c r="S79" s="250" t="str">
        <f t="shared" ca="1" si="3"/>
        <v>DE</v>
      </c>
      <c r="T79" s="250" t="str">
        <f ca="1">IF(B79="","",IF(ISERROR(MATCH($J79,SorP!$B$1:$B$6230,0)),"",INDIRECT("'SorP'!$A$"&amp;MATCH($J79,SorP!$B$1:$B$6230,0))))</f>
        <v/>
      </c>
      <c r="U79" s="280"/>
      <c r="V79" s="281">
        <f>IF(C79="",NA(),MATCH($B79&amp;$C79,'Smelter Look-up'!$J:$J,0))</f>
        <v>302</v>
      </c>
      <c r="W79" s="282"/>
      <c r="X79" s="282">
        <f t="shared" si="4"/>
        <v>0</v>
      </c>
      <c r="Y79" s="282"/>
      <c r="Z79" s="282"/>
      <c r="AB79" s="284" t="str">
        <f t="shared" si="5"/>
        <v>TantalumH.C. Starck Tantalum and Niobium GmbH</v>
      </c>
    </row>
    <row r="80" spans="1:28" s="283" customFormat="1" ht="34.5" customHeight="1">
      <c r="A80" s="347" t="s">
        <v>1591</v>
      </c>
      <c r="B80" s="347" t="s">
        <v>1265</v>
      </c>
      <c r="C80" s="347" t="s">
        <v>1590</v>
      </c>
      <c r="D80" s="347" t="s">
        <v>15514</v>
      </c>
      <c r="E80" s="347" t="s">
        <v>1241</v>
      </c>
      <c r="F80" s="347" t="s">
        <v>1591</v>
      </c>
      <c r="G80" s="347" t="s">
        <v>14672</v>
      </c>
      <c r="H80" s="237"/>
      <c r="I80" s="238"/>
      <c r="J80" s="238"/>
      <c r="K80" s="240"/>
      <c r="L80" s="240"/>
      <c r="M80" s="240"/>
      <c r="N80" s="240"/>
      <c r="O80" s="240"/>
      <c r="P80" s="239"/>
      <c r="Q80" s="241"/>
      <c r="R80" s="236" t="str">
        <f ca="1">IF(ISERROR($V80),"",OFFSET('Smelter Look-up'!$C$4,$V80-4,0)&amp;"")</f>
        <v>H.C. Starck Ltd.</v>
      </c>
      <c r="S80" s="250" t="str">
        <f t="shared" ca="1" si="3"/>
        <v>JP</v>
      </c>
      <c r="T80" s="250" t="str">
        <f ca="1">IF(B80="","",IF(ISERROR(MATCH($J80,SorP!$B$1:$B$6230,0)),"",INDIRECT("'SorP'!$A$"&amp;MATCH($J80,SorP!$B$1:$B$6230,0))))</f>
        <v/>
      </c>
      <c r="U80" s="280"/>
      <c r="V80" s="281">
        <f>IF(C80="",NA(),MATCH($B80&amp;$C80,'Smelter Look-up'!$J:$J,0))</f>
        <v>300</v>
      </c>
      <c r="W80" s="282"/>
      <c r="X80" s="282">
        <f t="shared" si="4"/>
        <v>0</v>
      </c>
      <c r="Y80" s="282"/>
      <c r="Z80" s="282"/>
      <c r="AB80" s="284" t="str">
        <f t="shared" si="5"/>
        <v>TantalumH.C. Starck Ltd.</v>
      </c>
    </row>
    <row r="81" spans="1:28" s="283" customFormat="1" ht="34.5" customHeight="1">
      <c r="A81" s="347" t="s">
        <v>1592</v>
      </c>
      <c r="B81" s="347" t="s">
        <v>1265</v>
      </c>
      <c r="C81" s="347" t="s">
        <v>3020</v>
      </c>
      <c r="D81" s="347" t="s">
        <v>15515</v>
      </c>
      <c r="E81" s="347" t="s">
        <v>1234</v>
      </c>
      <c r="F81" s="347" t="s">
        <v>1592</v>
      </c>
      <c r="G81" s="347" t="s">
        <v>14672</v>
      </c>
      <c r="H81" s="237"/>
      <c r="I81" s="238"/>
      <c r="J81" s="238"/>
      <c r="K81" s="240"/>
      <c r="L81" s="240"/>
      <c r="M81" s="240"/>
      <c r="N81" s="240"/>
      <c r="O81" s="240"/>
      <c r="P81" s="239"/>
      <c r="Q81" s="241"/>
      <c r="R81" s="236" t="str">
        <f ca="1">IF(ISERROR($V81),"",OFFSET('Smelter Look-up'!$C$4,$V81-4,0)&amp;"")</f>
        <v>H.C. Starck Smelting GmbH &amp; Co. KG</v>
      </c>
      <c r="S81" s="250" t="str">
        <f t="shared" ca="1" si="3"/>
        <v>DE</v>
      </c>
      <c r="T81" s="250" t="str">
        <f ca="1">IF(B81="","",IF(ISERROR(MATCH($J81,SorP!$B$1:$B$6230,0)),"",INDIRECT("'SorP'!$A$"&amp;MATCH($J81,SorP!$B$1:$B$6230,0))))</f>
        <v/>
      </c>
      <c r="U81" s="280"/>
      <c r="V81" s="281">
        <f>IF(C81="",NA(),MATCH($B81&amp;$C81,'Smelter Look-up'!$J:$J,0))</f>
        <v>301</v>
      </c>
      <c r="W81" s="282"/>
      <c r="X81" s="282">
        <f t="shared" si="4"/>
        <v>0</v>
      </c>
      <c r="Y81" s="282"/>
      <c r="Z81" s="282"/>
      <c r="AB81" s="284" t="str">
        <f t="shared" si="5"/>
        <v>TantalumH.C. Starck Smelting GmbH &amp; Co. KG</v>
      </c>
    </row>
    <row r="82" spans="1:28" s="283" customFormat="1" ht="34.5" customHeight="1">
      <c r="A82" s="347" t="s">
        <v>873</v>
      </c>
      <c r="B82" s="347" t="s">
        <v>1264</v>
      </c>
      <c r="C82" s="347" t="s">
        <v>968</v>
      </c>
      <c r="D82" s="347" t="s">
        <v>15516</v>
      </c>
      <c r="E82" s="347" t="s">
        <v>1238</v>
      </c>
      <c r="F82" s="347" t="s">
        <v>873</v>
      </c>
      <c r="G82" s="347" t="s">
        <v>14672</v>
      </c>
      <c r="H82" s="237"/>
      <c r="I82" s="238"/>
      <c r="J82" s="238"/>
      <c r="K82" s="240"/>
      <c r="L82" s="240"/>
      <c r="M82" s="240"/>
      <c r="N82" s="240"/>
      <c r="O82" s="240"/>
      <c r="P82" s="239"/>
      <c r="Q82" s="241"/>
      <c r="R82" s="236" t="str">
        <f ca="1">IF(ISERROR($V82),"",OFFSET('Smelter Look-up'!$C$4,$V82-4,0)&amp;"")</f>
        <v>CV United Smelting</v>
      </c>
      <c r="S82" s="250" t="str">
        <f t="shared" ca="1" si="3"/>
        <v>ID</v>
      </c>
      <c r="T82" s="250" t="str">
        <f ca="1">IF(B82="","",IF(ISERROR(MATCH($J82,SorP!$B$1:$B$6230,0)),"",INDIRECT("'SorP'!$A$"&amp;MATCH($J82,SorP!$B$1:$B$6230,0))))</f>
        <v/>
      </c>
      <c r="U82" s="280"/>
      <c r="V82" s="281">
        <f>IF(C82="",NA(),MATCH($B82&amp;$C82,'Smelter Look-up'!$J:$J,0))</f>
        <v>375</v>
      </c>
      <c r="W82" s="282"/>
      <c r="X82" s="282">
        <f t="shared" si="4"/>
        <v>0</v>
      </c>
      <c r="Y82" s="282"/>
      <c r="Z82" s="282"/>
      <c r="AB82" s="284" t="str">
        <f t="shared" si="5"/>
        <v>TinCV United Smelting</v>
      </c>
    </row>
    <row r="83" spans="1:28" s="283" customFormat="1" ht="34.5" customHeight="1">
      <c r="A83" s="347" t="s">
        <v>884</v>
      </c>
      <c r="B83" s="347" t="s">
        <v>1264</v>
      </c>
      <c r="C83" s="347" t="s">
        <v>1163</v>
      </c>
      <c r="D83" s="347" t="s">
        <v>15517</v>
      </c>
      <c r="E83" s="347" t="s">
        <v>1008</v>
      </c>
      <c r="F83" s="347" t="s">
        <v>884</v>
      </c>
      <c r="G83" s="347" t="s">
        <v>14672</v>
      </c>
      <c r="H83" s="237"/>
      <c r="I83" s="238"/>
      <c r="J83" s="238"/>
      <c r="K83" s="240"/>
      <c r="L83" s="240"/>
      <c r="M83" s="240"/>
      <c r="N83" s="240"/>
      <c r="O83" s="240"/>
      <c r="P83" s="239"/>
      <c r="Q83" s="241"/>
      <c r="R83" s="236" t="str">
        <f ca="1">IF(ISERROR($V83),"",OFFSET('Smelter Look-up'!$C$4,$V83-4,0)&amp;"")</f>
        <v>Minsur</v>
      </c>
      <c r="S83" s="250" t="str">
        <f t="shared" ca="1" si="3"/>
        <v>PE</v>
      </c>
      <c r="T83" s="250" t="str">
        <f ca="1">IF(B83="","",IF(ISERROR(MATCH($J83,SorP!$B$1:$B$6230,0)),"",INDIRECT("'SorP'!$A$"&amp;MATCH($J83,SorP!$B$1:$B$6230,0))))</f>
        <v/>
      </c>
      <c r="U83" s="280"/>
      <c r="V83" s="281">
        <f>IF(C83="",NA(),MATCH($B83&amp;$C83,'Smelter Look-up'!$J:$J,0))</f>
        <v>428</v>
      </c>
      <c r="W83" s="282"/>
      <c r="X83" s="282">
        <f t="shared" si="4"/>
        <v>0</v>
      </c>
      <c r="Y83" s="282"/>
      <c r="Z83" s="282"/>
      <c r="AB83" s="284" t="str">
        <f t="shared" si="5"/>
        <v>TinMinsur</v>
      </c>
    </row>
    <row r="84" spans="1:28" s="283" customFormat="1" ht="34.5" customHeight="1">
      <c r="A84" s="347" t="s">
        <v>888</v>
      </c>
      <c r="B84" s="347" t="s">
        <v>1264</v>
      </c>
      <c r="C84" s="347" t="s">
        <v>15518</v>
      </c>
      <c r="D84" s="347" t="s">
        <v>15519</v>
      </c>
      <c r="E84" s="347" t="s">
        <v>3151</v>
      </c>
      <c r="F84" s="347" t="s">
        <v>888</v>
      </c>
      <c r="G84" s="347" t="s">
        <v>14672</v>
      </c>
      <c r="H84" s="237"/>
      <c r="I84" s="238"/>
      <c r="J84" s="238"/>
      <c r="K84" s="240"/>
      <c r="L84" s="240"/>
      <c r="M84" s="240"/>
      <c r="N84" s="240"/>
      <c r="O84" s="240"/>
      <c r="P84" s="239"/>
      <c r="Q84" s="241"/>
      <c r="R84" s="236" t="str">
        <f ca="1">IF(ISERROR($V84),"",OFFSET('Smelter Look-up'!$C$4,$V84-4,0)&amp;"")</f>
        <v/>
      </c>
      <c r="S84" s="250" t="str">
        <f t="shared" ca="1" si="3"/>
        <v>BO</v>
      </c>
      <c r="T84" s="250" t="str">
        <f ca="1">IF(B84="","",IF(ISERROR(MATCH($J84,SorP!$B$1:$B$6230,0)),"",INDIRECT("'SorP'!$A$"&amp;MATCH($J84,SorP!$B$1:$B$6230,0))))</f>
        <v/>
      </c>
      <c r="U84" s="280"/>
      <c r="V84" s="281" t="e">
        <f>IF(C84="",NA(),MATCH($B84&amp;$C84,'Smelter Look-up'!$J:$J,0))</f>
        <v>#N/A</v>
      </c>
      <c r="W84" s="282"/>
      <c r="X84" s="282">
        <f t="shared" si="4"/>
        <v>0</v>
      </c>
      <c r="Y84" s="282"/>
      <c r="Z84" s="282"/>
      <c r="AB84" s="284" t="str">
        <f t="shared" si="5"/>
        <v>TinOperaciones Metalurgicas S.A.</v>
      </c>
    </row>
    <row r="85" spans="1:28" s="283" customFormat="1" ht="34.5" customHeight="1">
      <c r="A85" s="347" t="s">
        <v>894</v>
      </c>
      <c r="B85" s="347" t="s">
        <v>1264</v>
      </c>
      <c r="C85" s="347" t="s">
        <v>703</v>
      </c>
      <c r="D85" s="347" t="s">
        <v>15516</v>
      </c>
      <c r="E85" s="347" t="s">
        <v>1238</v>
      </c>
      <c r="F85" s="347" t="s">
        <v>894</v>
      </c>
      <c r="G85" s="347" t="s">
        <v>14672</v>
      </c>
      <c r="H85" s="237"/>
      <c r="I85" s="238"/>
      <c r="J85" s="238"/>
      <c r="K85" s="240"/>
      <c r="L85" s="240"/>
      <c r="M85" s="240"/>
      <c r="N85" s="240"/>
      <c r="O85" s="240"/>
      <c r="P85" s="239"/>
      <c r="Q85" s="241"/>
      <c r="R85" s="236" t="str">
        <f ca="1">IF(ISERROR($V85),"",OFFSET('Smelter Look-up'!$C$4,$V85-4,0)&amp;"")</f>
        <v>PT DS Jaya Abadi</v>
      </c>
      <c r="S85" s="250" t="str">
        <f t="shared" ca="1" si="3"/>
        <v>ID</v>
      </c>
      <c r="T85" s="250" t="str">
        <f ca="1">IF(B85="","",IF(ISERROR(MATCH($J85,SorP!$B$1:$B$6230,0)),"",INDIRECT("'SorP'!$A$"&amp;MATCH($J85,SorP!$B$1:$B$6230,0))))</f>
        <v/>
      </c>
      <c r="U85" s="280"/>
      <c r="V85" s="281">
        <f>IF(C85="",NA(),MATCH($B85&amp;$C85,'Smelter Look-up'!$J:$J,0))</f>
        <v>450</v>
      </c>
      <c r="W85" s="282"/>
      <c r="X85" s="282">
        <f t="shared" si="4"/>
        <v>0</v>
      </c>
      <c r="Y85" s="282"/>
      <c r="Z85" s="282"/>
      <c r="AB85" s="284" t="str">
        <f t="shared" si="5"/>
        <v>TinPT DS Jaya Abadi</v>
      </c>
    </row>
    <row r="86" spans="1:28" s="283" customFormat="1" ht="34.5" customHeight="1">
      <c r="A86" s="347" t="s">
        <v>900</v>
      </c>
      <c r="B86" s="347" t="s">
        <v>1264</v>
      </c>
      <c r="C86" s="347" t="s">
        <v>2620</v>
      </c>
      <c r="D86" s="347" t="s">
        <v>15520</v>
      </c>
      <c r="E86" s="347" t="s">
        <v>1238</v>
      </c>
      <c r="F86" s="347" t="s">
        <v>900</v>
      </c>
      <c r="G86" s="347" t="s">
        <v>14672</v>
      </c>
      <c r="H86" s="237"/>
      <c r="I86" s="238"/>
      <c r="J86" s="238"/>
      <c r="K86" s="240"/>
      <c r="L86" s="240"/>
      <c r="M86" s="240"/>
      <c r="N86" s="240"/>
      <c r="O86" s="240"/>
      <c r="P86" s="239"/>
      <c r="Q86" s="241"/>
      <c r="R86" s="236" t="str">
        <f ca="1">IF(ISERROR($V86),"",OFFSET('Smelter Look-up'!$C$4,$V86-4,0)&amp;"")</f>
        <v>PT Refined Bangka Tin</v>
      </c>
      <c r="S86" s="250" t="str">
        <f t="shared" ca="1" si="3"/>
        <v>ID</v>
      </c>
      <c r="T86" s="250" t="str">
        <f ca="1">IF(B86="","",IF(ISERROR(MATCH($J86,SorP!$B$1:$B$6230,0)),"",INDIRECT("'SorP'!$A$"&amp;MATCH($J86,SorP!$B$1:$B$6230,0))))</f>
        <v/>
      </c>
      <c r="U86" s="280"/>
      <c r="V86" s="281">
        <f>IF(C86="",NA(),MATCH($B86&amp;$C86,'Smelter Look-up'!$J:$J,0))</f>
        <v>463</v>
      </c>
      <c r="W86" s="282"/>
      <c r="X86" s="282">
        <f t="shared" si="4"/>
        <v>0</v>
      </c>
      <c r="Y86" s="282"/>
      <c r="Z86" s="282"/>
      <c r="AB86" s="284" t="str">
        <f t="shared" si="5"/>
        <v>TinPT Refined Bangka Tin</v>
      </c>
    </row>
    <row r="87" spans="1:28" s="283" customFormat="1" ht="34.5" customHeight="1">
      <c r="A87" s="347" t="s">
        <v>926</v>
      </c>
      <c r="B87" s="347" t="s">
        <v>1264</v>
      </c>
      <c r="C87" s="347" t="s">
        <v>15521</v>
      </c>
      <c r="D87" s="347" t="s">
        <v>15522</v>
      </c>
      <c r="E87" s="347" t="s">
        <v>1238</v>
      </c>
      <c r="F87" s="347" t="s">
        <v>926</v>
      </c>
      <c r="G87" s="347" t="s">
        <v>14672</v>
      </c>
      <c r="H87" s="237"/>
      <c r="I87" s="238"/>
      <c r="J87" s="238"/>
      <c r="K87" s="240"/>
      <c r="L87" s="240"/>
      <c r="M87" s="240"/>
      <c r="N87" s="240"/>
      <c r="O87" s="240"/>
      <c r="P87" s="239"/>
      <c r="Q87" s="241"/>
      <c r="R87" s="236" t="str">
        <f ca="1">IF(ISERROR($V87),"",OFFSET('Smelter Look-up'!$C$4,$V87-4,0)&amp;"")</f>
        <v/>
      </c>
      <c r="S87" s="250" t="str">
        <f t="shared" ca="1" si="3"/>
        <v>ID</v>
      </c>
      <c r="T87" s="250" t="str">
        <f ca="1">IF(B87="","",IF(ISERROR(MATCH($J87,SorP!$B$1:$B$6230,0)),"",INDIRECT("'SorP'!$A$"&amp;MATCH($J87,SorP!$B$1:$B$6230,0))))</f>
        <v/>
      </c>
      <c r="U87" s="280"/>
      <c r="V87" s="281" t="e">
        <f>IF(C87="",NA(),MATCH($B87&amp;$C87,'Smelter Look-up'!$J:$J,0))</f>
        <v>#N/A</v>
      </c>
      <c r="W87" s="282"/>
      <c r="X87" s="282">
        <f t="shared" si="4"/>
        <v>0</v>
      </c>
      <c r="Y87" s="282"/>
      <c r="Z87" s="282"/>
      <c r="AB87" s="284" t="str">
        <f t="shared" si="5"/>
        <v>TinPT Timah Tbk Kundur</v>
      </c>
    </row>
    <row r="88" spans="1:28" s="283" customFormat="1" ht="34.5" customHeight="1">
      <c r="A88" s="347" t="s">
        <v>903</v>
      </c>
      <c r="B88" s="347" t="s">
        <v>1264</v>
      </c>
      <c r="C88" s="347" t="s">
        <v>15523</v>
      </c>
      <c r="D88" s="347" t="s">
        <v>15524</v>
      </c>
      <c r="E88" s="347" t="s">
        <v>1238</v>
      </c>
      <c r="F88" s="347" t="s">
        <v>903</v>
      </c>
      <c r="G88" s="347" t="s">
        <v>14672</v>
      </c>
      <c r="H88" s="237"/>
      <c r="I88" s="238"/>
      <c r="J88" s="238"/>
      <c r="K88" s="240"/>
      <c r="L88" s="240"/>
      <c r="M88" s="240"/>
      <c r="N88" s="240"/>
      <c r="O88" s="240"/>
      <c r="P88" s="239"/>
      <c r="Q88" s="241"/>
      <c r="R88" s="236" t="str">
        <f ca="1">IF(ISERROR($V88),"",OFFSET('Smelter Look-up'!$C$4,$V88-4,0)&amp;"")</f>
        <v/>
      </c>
      <c r="S88" s="250" t="str">
        <f t="shared" ca="1" si="3"/>
        <v>ID</v>
      </c>
      <c r="T88" s="250" t="str">
        <f ca="1">IF(B88="","",IF(ISERROR(MATCH($J88,SorP!$B$1:$B$6230,0)),"",INDIRECT("'SorP'!$A$"&amp;MATCH($J88,SorP!$B$1:$B$6230,0))))</f>
        <v/>
      </c>
      <c r="U88" s="280"/>
      <c r="V88" s="281" t="e">
        <f>IF(C88="",NA(),MATCH($B88&amp;$C88,'Smelter Look-up'!$J:$J,0))</f>
        <v>#N/A</v>
      </c>
      <c r="W88" s="282"/>
      <c r="X88" s="282">
        <f t="shared" si="4"/>
        <v>0</v>
      </c>
      <c r="Y88" s="282"/>
      <c r="Z88" s="282"/>
      <c r="AB88" s="284" t="str">
        <f t="shared" si="5"/>
        <v>TinPT Timah Tbk Mentok</v>
      </c>
    </row>
    <row r="89" spans="1:28" s="283" customFormat="1" ht="34.5" customHeight="1">
      <c r="A89" s="347" t="s">
        <v>3174</v>
      </c>
      <c r="B89" s="347" t="s">
        <v>1264</v>
      </c>
      <c r="C89" s="347" t="s">
        <v>3173</v>
      </c>
      <c r="D89" s="347" t="s">
        <v>15525</v>
      </c>
      <c r="E89" s="347" t="s">
        <v>1238</v>
      </c>
      <c r="F89" s="347" t="s">
        <v>3174</v>
      </c>
      <c r="G89" s="347" t="s">
        <v>14672</v>
      </c>
      <c r="H89" s="237"/>
      <c r="I89" s="238"/>
      <c r="J89" s="238"/>
      <c r="K89" s="240"/>
      <c r="L89" s="240"/>
      <c r="M89" s="240"/>
      <c r="N89" s="240"/>
      <c r="O89" s="240"/>
      <c r="P89" s="239"/>
      <c r="Q89" s="241"/>
      <c r="R89" s="236" t="str">
        <f ca="1">IF(ISERROR($V89),"",OFFSET('Smelter Look-up'!$C$4,$V89-4,0)&amp;"")</f>
        <v>PT Menara Cipta Mulia</v>
      </c>
      <c r="S89" s="250" t="str">
        <f t="shared" ca="1" si="3"/>
        <v>ID</v>
      </c>
      <c r="T89" s="250" t="str">
        <f ca="1">IF(B89="","",IF(ISERROR(MATCH($J89,SorP!$B$1:$B$6230,0)),"",INDIRECT("'SorP'!$A$"&amp;MATCH($J89,SorP!$B$1:$B$6230,0))))</f>
        <v/>
      </c>
      <c r="U89" s="280"/>
      <c r="V89" s="281">
        <f>IF(C89="",NA(),MATCH($B89&amp;$C89,'Smelter Look-up'!$J:$J,0))</f>
        <v>458</v>
      </c>
      <c r="W89" s="282"/>
      <c r="X89" s="282">
        <f t="shared" si="4"/>
        <v>0</v>
      </c>
      <c r="Y89" s="282"/>
      <c r="Z89" s="282"/>
      <c r="AB89" s="284" t="str">
        <f t="shared" si="5"/>
        <v>TinPT Menara Cipta Mulia</v>
      </c>
    </row>
    <row r="90" spans="1:28" s="283" customFormat="1" ht="34.5" customHeight="1">
      <c r="A90" s="347" t="s">
        <v>2797</v>
      </c>
      <c r="B90" s="347" t="s">
        <v>1264</v>
      </c>
      <c r="C90" s="347" t="s">
        <v>3022</v>
      </c>
      <c r="D90" s="347" t="s">
        <v>15526</v>
      </c>
      <c r="E90" s="347" t="s">
        <v>1232</v>
      </c>
      <c r="F90" s="347" t="s">
        <v>2797</v>
      </c>
      <c r="G90" s="347" t="s">
        <v>14672</v>
      </c>
      <c r="H90" s="237"/>
      <c r="I90" s="238"/>
      <c r="J90" s="238"/>
      <c r="K90" s="240"/>
      <c r="L90" s="240"/>
      <c r="M90" s="240"/>
      <c r="N90" s="240"/>
      <c r="O90" s="240"/>
      <c r="P90" s="239"/>
      <c r="Q90" s="241"/>
      <c r="R90" s="236" t="str">
        <f ca="1">IF(ISERROR($V90),"",OFFSET('Smelter Look-up'!$C$4,$V90-4,0)&amp;"")</f>
        <v>Chenzhou Yunxiang Mining and Metallurgy Co., Ltd.</v>
      </c>
      <c r="S90" s="250" t="str">
        <f t="shared" ca="1" si="3"/>
        <v>CN</v>
      </c>
      <c r="T90" s="250" t="str">
        <f ca="1">IF(B90="","",IF(ISERROR(MATCH($J90,SorP!$B$1:$B$6230,0)),"",INDIRECT("'SorP'!$A$"&amp;MATCH($J90,SorP!$B$1:$B$6230,0))))</f>
        <v/>
      </c>
      <c r="U90" s="280"/>
      <c r="V90" s="281">
        <f>IF(C90="",NA(),MATCH($B90&amp;$C90,'Smelter Look-up'!$J:$J,0))</f>
        <v>358</v>
      </c>
      <c r="W90" s="282"/>
      <c r="X90" s="282">
        <f t="shared" si="4"/>
        <v>0</v>
      </c>
      <c r="Y90" s="282"/>
      <c r="Z90" s="282"/>
      <c r="AB90" s="284" t="str">
        <f t="shared" si="5"/>
        <v>TinChenzhou Yunxiang Mining and Metallurgy Co., Ltd.</v>
      </c>
    </row>
    <row r="91" spans="1:28" s="283" customFormat="1" ht="34.5" customHeight="1">
      <c r="A91" s="347" t="s">
        <v>871</v>
      </c>
      <c r="B91" s="347" t="s">
        <v>1264</v>
      </c>
      <c r="C91" s="347" t="s">
        <v>56</v>
      </c>
      <c r="D91" s="347" t="s">
        <v>15527</v>
      </c>
      <c r="E91" s="347" t="s">
        <v>3153</v>
      </c>
      <c r="F91" s="347" t="s">
        <v>871</v>
      </c>
      <c r="G91" s="347" t="s">
        <v>14672</v>
      </c>
      <c r="H91" s="237"/>
      <c r="I91" s="238"/>
      <c r="J91" s="238"/>
      <c r="K91" s="240"/>
      <c r="L91" s="240"/>
      <c r="M91" s="240"/>
      <c r="N91" s="240"/>
      <c r="O91" s="240"/>
      <c r="P91" s="239"/>
      <c r="Q91" s="241"/>
      <c r="R91" s="236" t="str">
        <f ca="1">IF(ISERROR($V91),"",OFFSET('Smelter Look-up'!$C$4,$V91-4,0)&amp;"")</f>
        <v>Alpha</v>
      </c>
      <c r="S91" s="250" t="str">
        <f t="shared" ca="1" si="3"/>
        <v>US</v>
      </c>
      <c r="T91" s="250" t="str">
        <f ca="1">IF(B91="","",IF(ISERROR(MATCH($J91,SorP!$B$1:$B$6230,0)),"",INDIRECT("'SorP'!$A$"&amp;MATCH($J91,SorP!$B$1:$B$6230,0))))</f>
        <v/>
      </c>
      <c r="U91" s="280"/>
      <c r="V91" s="281">
        <f>IF(C91="",NA(),MATCH($B91&amp;$C91,'Smelter Look-up'!$J:$J,0))</f>
        <v>349</v>
      </c>
      <c r="W91" s="282"/>
      <c r="X91" s="282">
        <f t="shared" si="4"/>
        <v>0</v>
      </c>
      <c r="Y91" s="282"/>
      <c r="Z91" s="282"/>
      <c r="AB91" s="284" t="str">
        <f t="shared" si="5"/>
        <v>TinAlpha</v>
      </c>
    </row>
    <row r="92" spans="1:28" s="283" customFormat="1" ht="34.5" customHeight="1">
      <c r="A92" s="347" t="s">
        <v>1534</v>
      </c>
      <c r="B92" s="347" t="s">
        <v>1264</v>
      </c>
      <c r="C92" s="347" t="s">
        <v>1533</v>
      </c>
      <c r="D92" s="347" t="s">
        <v>15520</v>
      </c>
      <c r="E92" s="347" t="s">
        <v>1238</v>
      </c>
      <c r="F92" s="347" t="s">
        <v>1534</v>
      </c>
      <c r="G92" s="347" t="s">
        <v>14672</v>
      </c>
      <c r="H92" s="237"/>
      <c r="I92" s="238"/>
      <c r="J92" s="238"/>
      <c r="K92" s="240"/>
      <c r="L92" s="240"/>
      <c r="M92" s="240"/>
      <c r="N92" s="240"/>
      <c r="O92" s="240"/>
      <c r="P92" s="239"/>
      <c r="Q92" s="241"/>
      <c r="R92" s="236" t="str">
        <f ca="1">IF(ISERROR($V92),"",OFFSET('Smelter Look-up'!$C$4,$V92-4,0)&amp;"")</f>
        <v>CV Gita Pesona</v>
      </c>
      <c r="S92" s="250" t="str">
        <f t="shared" ca="1" si="3"/>
        <v>ID</v>
      </c>
      <c r="T92" s="250" t="str">
        <f ca="1">IF(B92="","",IF(ISERROR(MATCH($J92,SorP!$B$1:$B$6230,0)),"",INDIRECT("'SorP'!$A$"&amp;MATCH($J92,SorP!$B$1:$B$6230,0))))</f>
        <v/>
      </c>
      <c r="U92" s="280"/>
      <c r="V92" s="281">
        <f>IF(C92="",NA(),MATCH($B92&amp;$C92,'Smelter Look-up'!$J:$J,0))</f>
        <v>371</v>
      </c>
      <c r="W92" s="282"/>
      <c r="X92" s="282">
        <f t="shared" si="4"/>
        <v>0</v>
      </c>
      <c r="Y92" s="282"/>
      <c r="Z92" s="282"/>
      <c r="AB92" s="284" t="str">
        <f t="shared" si="5"/>
        <v>TinCV Gita Pesona</v>
      </c>
    </row>
    <row r="93" spans="1:28" s="283" customFormat="1" ht="34.5" customHeight="1">
      <c r="A93" s="347" t="s">
        <v>1535</v>
      </c>
      <c r="B93" s="347" t="s">
        <v>1264</v>
      </c>
      <c r="C93" s="347" t="s">
        <v>2707</v>
      </c>
      <c r="D93" s="347" t="s">
        <v>15528</v>
      </c>
      <c r="E93" s="347" t="s">
        <v>1238</v>
      </c>
      <c r="F93" s="347" t="s">
        <v>1535</v>
      </c>
      <c r="G93" s="347" t="s">
        <v>14672</v>
      </c>
      <c r="H93" s="237"/>
      <c r="I93" s="238"/>
      <c r="J93" s="238"/>
      <c r="K93" s="240"/>
      <c r="L93" s="240"/>
      <c r="M93" s="240"/>
      <c r="N93" s="240"/>
      <c r="O93" s="240"/>
      <c r="P93" s="239"/>
      <c r="Q93" s="241"/>
      <c r="R93" s="236" t="str">
        <f ca="1">IF(ISERROR($V93),"",OFFSET('Smelter Look-up'!$C$4,$V93-4,0)&amp;"")</f>
        <v>PT Aries Kencana Sejahtera</v>
      </c>
      <c r="S93" s="250" t="str">
        <f t="shared" ca="1" si="3"/>
        <v>ID</v>
      </c>
      <c r="T93" s="250" t="str">
        <f ca="1">IF(B93="","",IF(ISERROR(MATCH($J93,SorP!$B$1:$B$6230,0)),"",INDIRECT("'SorP'!$A$"&amp;MATCH($J93,SorP!$B$1:$B$6230,0))))</f>
        <v/>
      </c>
      <c r="U93" s="280"/>
      <c r="V93" s="281">
        <f>IF(C93="",NA(),MATCH($B93&amp;$C93,'Smelter Look-up'!$J:$J,0))</f>
        <v>441</v>
      </c>
      <c r="W93" s="282"/>
      <c r="X93" s="282">
        <f t="shared" si="4"/>
        <v>0</v>
      </c>
      <c r="Y93" s="282"/>
      <c r="Z93" s="282"/>
      <c r="AB93" s="284" t="str">
        <f t="shared" si="5"/>
        <v>TinPT Aries Kencana Sejahtera</v>
      </c>
    </row>
    <row r="94" spans="1:28" s="283" customFormat="1" ht="34.5" customHeight="1">
      <c r="A94" s="347" t="s">
        <v>872</v>
      </c>
      <c r="B94" s="347" t="s">
        <v>1264</v>
      </c>
      <c r="C94" s="347" t="s">
        <v>14608</v>
      </c>
      <c r="D94" s="347" t="s">
        <v>15529</v>
      </c>
      <c r="E94" s="347" t="s">
        <v>1238</v>
      </c>
      <c r="F94" s="347" t="s">
        <v>872</v>
      </c>
      <c r="G94" s="347" t="s">
        <v>14672</v>
      </c>
      <c r="H94" s="237"/>
      <c r="I94" s="238"/>
      <c r="J94" s="238"/>
      <c r="K94" s="240"/>
      <c r="L94" s="240"/>
      <c r="M94" s="240"/>
      <c r="N94" s="240"/>
      <c r="O94" s="240"/>
      <c r="P94" s="239"/>
      <c r="Q94" s="241"/>
      <c r="R94" s="236" t="str">
        <f ca="1">IF(ISERROR($V94),"",OFFSET('Smelter Look-up'!$C$4,$V94-4,0)&amp;"")</f>
        <v>PT Premium Tin Indonesia</v>
      </c>
      <c r="S94" s="250" t="str">
        <f t="shared" ca="1" si="3"/>
        <v>ID</v>
      </c>
      <c r="T94" s="250" t="str">
        <f ca="1">IF(B94="","",IF(ISERROR(MATCH($J94,SorP!$B$1:$B$6230,0)),"",INDIRECT("'SorP'!$A$"&amp;MATCH($J94,SorP!$B$1:$B$6230,0))))</f>
        <v/>
      </c>
      <c r="U94" s="280"/>
      <c r="V94" s="281">
        <f>IF(C94="",NA(),MATCH($B94&amp;$C94,'Smelter Look-up'!$J:$J,0))</f>
        <v>461</v>
      </c>
      <c r="W94" s="282"/>
      <c r="X94" s="282">
        <f t="shared" si="4"/>
        <v>0</v>
      </c>
      <c r="Y94" s="282"/>
      <c r="Z94" s="282"/>
      <c r="AB94" s="284" t="str">
        <f t="shared" si="5"/>
        <v>TinPT Premium Tin Indonesia</v>
      </c>
    </row>
    <row r="95" spans="1:28" s="283" customFormat="1" ht="34.5" customHeight="1">
      <c r="A95" s="347" t="s">
        <v>874</v>
      </c>
      <c r="B95" s="347" t="s">
        <v>1264</v>
      </c>
      <c r="C95" s="347" t="s">
        <v>969</v>
      </c>
      <c r="D95" s="347" t="s">
        <v>15519</v>
      </c>
      <c r="E95" s="347" t="s">
        <v>3151</v>
      </c>
      <c r="F95" s="347" t="s">
        <v>874</v>
      </c>
      <c r="G95" s="347" t="s">
        <v>14672</v>
      </c>
      <c r="H95" s="237"/>
      <c r="I95" s="238"/>
      <c r="J95" s="238"/>
      <c r="K95" s="240"/>
      <c r="L95" s="240"/>
      <c r="M95" s="240"/>
      <c r="N95" s="240"/>
      <c r="O95" s="240"/>
      <c r="P95" s="239"/>
      <c r="Q95" s="241"/>
      <c r="R95" s="236" t="str">
        <f ca="1">IF(ISERROR($V95),"",OFFSET('Smelter Look-up'!$C$4,$V95-4,0)&amp;"")</f>
        <v>EM Vinto</v>
      </c>
      <c r="S95" s="250" t="str">
        <f t="shared" ca="1" si="3"/>
        <v>BO</v>
      </c>
      <c r="T95" s="250" t="str">
        <f ca="1">IF(B95="","",IF(ISERROR(MATCH($J95,SorP!$B$1:$B$6230,0)),"",INDIRECT("'SorP'!$A$"&amp;MATCH($J95,SorP!$B$1:$B$6230,0))))</f>
        <v/>
      </c>
      <c r="U95" s="280"/>
      <c r="V95" s="281">
        <f>IF(C95="",NA(),MATCH($B95&amp;$C95,'Smelter Look-up'!$J:$J,0))</f>
        <v>380</v>
      </c>
      <c r="W95" s="282"/>
      <c r="X95" s="282">
        <f t="shared" si="4"/>
        <v>0</v>
      </c>
      <c r="Y95" s="282"/>
      <c r="Z95" s="282"/>
      <c r="AB95" s="284" t="str">
        <f t="shared" si="5"/>
        <v>TinEM Vinto</v>
      </c>
    </row>
    <row r="96" spans="1:28" s="283" customFormat="1" ht="34.5" customHeight="1">
      <c r="A96" s="347" t="s">
        <v>876</v>
      </c>
      <c r="B96" s="347" t="s">
        <v>1264</v>
      </c>
      <c r="C96" s="347" t="s">
        <v>938</v>
      </c>
      <c r="D96" s="347" t="s">
        <v>15530</v>
      </c>
      <c r="E96" s="347" t="s">
        <v>1010</v>
      </c>
      <c r="F96" s="347" t="s">
        <v>876</v>
      </c>
      <c r="G96" s="347" t="s">
        <v>14672</v>
      </c>
      <c r="H96" s="237"/>
      <c r="I96" s="238"/>
      <c r="J96" s="238"/>
      <c r="K96" s="240"/>
      <c r="L96" s="240"/>
      <c r="M96" s="240"/>
      <c r="N96" s="240"/>
      <c r="O96" s="240"/>
      <c r="P96" s="239"/>
      <c r="Q96" s="241"/>
      <c r="R96" s="236" t="str">
        <f ca="1">IF(ISERROR($V96),"",OFFSET('Smelter Look-up'!$C$4,$V96-4,0)&amp;"")</f>
        <v>Fenix Metals</v>
      </c>
      <c r="S96" s="250" t="str">
        <f t="shared" ca="1" si="3"/>
        <v>PL</v>
      </c>
      <c r="T96" s="250" t="str">
        <f ca="1">IF(B96="","",IF(ISERROR(MATCH($J96,SorP!$B$1:$B$6230,0)),"",INDIRECT("'SorP'!$A$"&amp;MATCH($J96,SorP!$B$1:$B$6230,0))))</f>
        <v/>
      </c>
      <c r="U96" s="280"/>
      <c r="V96" s="281">
        <f>IF(C96="",NA(),MATCH($B96&amp;$C96,'Smelter Look-up'!$J:$J,0))</f>
        <v>386</v>
      </c>
      <c r="W96" s="282"/>
      <c r="X96" s="282">
        <f t="shared" si="4"/>
        <v>0</v>
      </c>
      <c r="Y96" s="282"/>
      <c r="Z96" s="282"/>
      <c r="AB96" s="284" t="str">
        <f t="shared" si="5"/>
        <v>TinFenix Metals</v>
      </c>
    </row>
    <row r="97" spans="1:28" s="283" customFormat="1" ht="34.5" customHeight="1">
      <c r="A97" s="347" t="s">
        <v>877</v>
      </c>
      <c r="B97" s="347" t="s">
        <v>1264</v>
      </c>
      <c r="C97" s="347" t="s">
        <v>2606</v>
      </c>
      <c r="D97" s="347" t="s">
        <v>15531</v>
      </c>
      <c r="E97" s="347" t="s">
        <v>1232</v>
      </c>
      <c r="F97" s="347" t="s">
        <v>877</v>
      </c>
      <c r="G97" s="347" t="s">
        <v>14672</v>
      </c>
      <c r="H97" s="237"/>
      <c r="I97" s="238"/>
      <c r="J97" s="238"/>
      <c r="K97" s="240"/>
      <c r="L97" s="240"/>
      <c r="M97" s="240"/>
      <c r="N97" s="240"/>
      <c r="O97" s="240"/>
      <c r="P97" s="239"/>
      <c r="Q97" s="241"/>
      <c r="R97" s="236" t="str">
        <f ca="1">IF(ISERROR($V97),"",OFFSET('Smelter Look-up'!$C$4,$V97-4,0)&amp;"")</f>
        <v>Gejiu Non-Ferrous Metal Processing Co., Ltd.</v>
      </c>
      <c r="S97" s="250" t="str">
        <f t="shared" ca="1" si="3"/>
        <v>CN</v>
      </c>
      <c r="T97" s="250" t="str">
        <f ca="1">IF(B97="","",IF(ISERROR(MATCH($J97,SorP!$B$1:$B$6230,0)),"",INDIRECT("'SorP'!$A$"&amp;MATCH($J97,SorP!$B$1:$B$6230,0))))</f>
        <v/>
      </c>
      <c r="U97" s="280"/>
      <c r="V97" s="281">
        <f>IF(C97="",NA(),MATCH($B97&amp;$C97,'Smelter Look-up'!$J:$J,0))</f>
        <v>392</v>
      </c>
      <c r="W97" s="282"/>
      <c r="X97" s="282">
        <f t="shared" si="4"/>
        <v>0</v>
      </c>
      <c r="Y97" s="282"/>
      <c r="Z97" s="282"/>
      <c r="AB97" s="284" t="str">
        <f t="shared" si="5"/>
        <v>TinGejiu Non-Ferrous Metal Processing Co., Ltd.</v>
      </c>
    </row>
    <row r="98" spans="1:28" s="283" customFormat="1" ht="34.5" customHeight="1">
      <c r="A98" s="347" t="s">
        <v>880</v>
      </c>
      <c r="B98" s="347" t="s">
        <v>1264</v>
      </c>
      <c r="C98" s="347" t="s">
        <v>1595</v>
      </c>
      <c r="D98" s="347" t="s">
        <v>15531</v>
      </c>
      <c r="E98" s="347" t="s">
        <v>1232</v>
      </c>
      <c r="F98" s="347" t="s">
        <v>880</v>
      </c>
      <c r="G98" s="347" t="s">
        <v>14672</v>
      </c>
      <c r="H98" s="237"/>
      <c r="I98" s="238"/>
      <c r="J98" s="238"/>
      <c r="K98" s="240"/>
      <c r="L98" s="240"/>
      <c r="M98" s="240"/>
      <c r="N98" s="240"/>
      <c r="O98" s="240"/>
      <c r="P98" s="239"/>
      <c r="Q98" s="241"/>
      <c r="R98" s="236" t="str">
        <f ca="1">IF(ISERROR($V98),"",OFFSET('Smelter Look-up'!$C$4,$V98-4,0)&amp;"")</f>
        <v>Gejiu Kai Meng Industry and Trade LLC</v>
      </c>
      <c r="S98" s="250" t="str">
        <f t="shared" ca="1" si="3"/>
        <v>CN</v>
      </c>
      <c r="T98" s="250" t="str">
        <f ca="1">IF(B98="","",IF(ISERROR(MATCH($J98,SorP!$B$1:$B$6230,0)),"",INDIRECT("'SorP'!$A$"&amp;MATCH($J98,SorP!$B$1:$B$6230,0))))</f>
        <v/>
      </c>
      <c r="U98" s="280"/>
      <c r="V98" s="281">
        <f>IF(C98="",NA(),MATCH($B98&amp;$C98,'Smelter Look-up'!$J:$J,0))</f>
        <v>391</v>
      </c>
      <c r="W98" s="282"/>
      <c r="X98" s="282">
        <f t="shared" si="4"/>
        <v>0</v>
      </c>
      <c r="Y98" s="282"/>
      <c r="Z98" s="282"/>
      <c r="AB98" s="284" t="str">
        <f t="shared" si="5"/>
        <v>TinGejiu Kai Meng Industry and Trade LLC</v>
      </c>
    </row>
    <row r="99" spans="1:28" s="283" customFormat="1" ht="34.5" customHeight="1">
      <c r="A99" s="347" t="s">
        <v>881</v>
      </c>
      <c r="B99" s="347" t="s">
        <v>1264</v>
      </c>
      <c r="C99" s="347" t="s">
        <v>1474</v>
      </c>
      <c r="D99" s="347" t="s">
        <v>15532</v>
      </c>
      <c r="E99" s="347" t="s">
        <v>1232</v>
      </c>
      <c r="F99" s="347" t="s">
        <v>881</v>
      </c>
      <c r="G99" s="347" t="s">
        <v>14672</v>
      </c>
      <c r="H99" s="237"/>
      <c r="I99" s="238"/>
      <c r="J99" s="238"/>
      <c r="K99" s="240"/>
      <c r="L99" s="240"/>
      <c r="M99" s="240"/>
      <c r="N99" s="240"/>
      <c r="O99" s="240"/>
      <c r="P99" s="239"/>
      <c r="Q99" s="241"/>
      <c r="R99" s="236" t="str">
        <f ca="1">IF(ISERROR($V99),"",OFFSET('Smelter Look-up'!$C$4,$V99-4,0)&amp;"")</f>
        <v>China Tin Group Co., Ltd.</v>
      </c>
      <c r="S99" s="250" t="str">
        <f t="shared" ca="1" si="3"/>
        <v>CN</v>
      </c>
      <c r="T99" s="250" t="str">
        <f ca="1">IF(B99="","",IF(ISERROR(MATCH($J99,SorP!$B$1:$B$6230,0)),"",INDIRECT("'SorP'!$A$"&amp;MATCH($J99,SorP!$B$1:$B$6230,0))))</f>
        <v/>
      </c>
      <c r="U99" s="280"/>
      <c r="V99" s="281">
        <f>IF(C99="",NA(),MATCH($B99&amp;$C99,'Smelter Look-up'!$J:$J,0))</f>
        <v>362</v>
      </c>
      <c r="W99" s="282"/>
      <c r="X99" s="282">
        <f t="shared" si="4"/>
        <v>0</v>
      </c>
      <c r="Y99" s="282"/>
      <c r="Z99" s="282"/>
      <c r="AB99" s="284" t="str">
        <f t="shared" si="5"/>
        <v>TinChina Tin Group Co., Ltd.</v>
      </c>
    </row>
    <row r="100" spans="1:28" s="283" customFormat="1" ht="34.5" customHeight="1">
      <c r="A100" s="347" t="s">
        <v>882</v>
      </c>
      <c r="B100" s="347" t="s">
        <v>1264</v>
      </c>
      <c r="C100" s="347" t="s">
        <v>946</v>
      </c>
      <c r="D100" s="347" t="s">
        <v>15533</v>
      </c>
      <c r="E100" s="347" t="s">
        <v>1248</v>
      </c>
      <c r="F100" s="347" t="s">
        <v>882</v>
      </c>
      <c r="G100" s="347" t="s">
        <v>14672</v>
      </c>
      <c r="H100" s="237"/>
      <c r="I100" s="238"/>
      <c r="J100" s="238"/>
      <c r="K100" s="240"/>
      <c r="L100" s="240"/>
      <c r="M100" s="240"/>
      <c r="N100" s="240"/>
      <c r="O100" s="240"/>
      <c r="P100" s="239"/>
      <c r="Q100" s="241"/>
      <c r="R100" s="236" t="str">
        <f ca="1">IF(ISERROR($V100),"",OFFSET('Smelter Look-up'!$C$4,$V100-4,0)&amp;"")</f>
        <v>Malaysia Smelting Corporation (MSC)</v>
      </c>
      <c r="S100" s="250" t="str">
        <f t="shared" ca="1" si="3"/>
        <v>MY</v>
      </c>
      <c r="T100" s="250" t="str">
        <f ca="1">IF(B100="","",IF(ISERROR(MATCH($J100,SorP!$B$1:$B$6230,0)),"",INDIRECT("'SorP'!$A$"&amp;MATCH($J100,SorP!$B$1:$B$6230,0))))</f>
        <v/>
      </c>
      <c r="U100" s="280"/>
      <c r="V100" s="281">
        <f>IF(C100="",NA(),MATCH($B100&amp;$C100,'Smelter Look-up'!$J:$J,0))</f>
        <v>418</v>
      </c>
      <c r="W100" s="282"/>
      <c r="X100" s="282">
        <f t="shared" si="4"/>
        <v>0</v>
      </c>
      <c r="Y100" s="282"/>
      <c r="Z100" s="282"/>
      <c r="AB100" s="284" t="str">
        <f t="shared" si="5"/>
        <v>TinMalaysia Smelting Corporation (MSC)</v>
      </c>
    </row>
    <row r="101" spans="1:28" s="283" customFormat="1" ht="34.5" customHeight="1">
      <c r="A101" s="347" t="s">
        <v>2082</v>
      </c>
      <c r="B101" s="347" t="s">
        <v>1264</v>
      </c>
      <c r="C101" s="347" t="s">
        <v>2612</v>
      </c>
      <c r="D101" s="347" t="s">
        <v>15534</v>
      </c>
      <c r="E101" s="347" t="s">
        <v>3153</v>
      </c>
      <c r="F101" s="347" t="s">
        <v>2082</v>
      </c>
      <c r="G101" s="347" t="s">
        <v>14672</v>
      </c>
      <c r="H101" s="237"/>
      <c r="I101" s="238"/>
      <c r="J101" s="238"/>
      <c r="K101" s="240"/>
      <c r="L101" s="240"/>
      <c r="M101" s="240"/>
      <c r="N101" s="240"/>
      <c r="O101" s="240"/>
      <c r="P101" s="239"/>
      <c r="Q101" s="241"/>
      <c r="R101" s="236" t="str">
        <f ca="1">IF(ISERROR($V101),"",OFFSET('Smelter Look-up'!$C$4,$V101-4,0)&amp;"")</f>
        <v>Metallic Resources, Inc.</v>
      </c>
      <c r="S101" s="250" t="str">
        <f t="shared" ca="1" si="3"/>
        <v>US</v>
      </c>
      <c r="T101" s="250" t="str">
        <f ca="1">IF(B101="","",IF(ISERROR(MATCH($J101,SorP!$B$1:$B$6230,0)),"",INDIRECT("'SorP'!$A$"&amp;MATCH($J101,SorP!$B$1:$B$6230,0))))</f>
        <v/>
      </c>
      <c r="U101" s="280"/>
      <c r="V101" s="281">
        <f>IF(C101="",NA(),MATCH($B101&amp;$C101,'Smelter Look-up'!$J:$J,0))</f>
        <v>422</v>
      </c>
      <c r="W101" s="282"/>
      <c r="X101" s="282">
        <f t="shared" si="4"/>
        <v>0</v>
      </c>
      <c r="Y101" s="282"/>
      <c r="Z101" s="282"/>
      <c r="AB101" s="284" t="str">
        <f t="shared" si="5"/>
        <v>TinMetallic Resources, Inc.</v>
      </c>
    </row>
    <row r="102" spans="1:28" s="283" customFormat="1" ht="34.5" customHeight="1">
      <c r="A102" s="347" t="s">
        <v>885</v>
      </c>
      <c r="B102" s="347" t="s">
        <v>1264</v>
      </c>
      <c r="C102" s="347" t="s">
        <v>1299</v>
      </c>
      <c r="D102" s="347" t="s">
        <v>15535</v>
      </c>
      <c r="E102" s="347" t="s">
        <v>1241</v>
      </c>
      <c r="F102" s="347" t="s">
        <v>885</v>
      </c>
      <c r="G102" s="347" t="s">
        <v>14672</v>
      </c>
      <c r="H102" s="237"/>
      <c r="I102" s="238"/>
      <c r="J102" s="238"/>
      <c r="K102" s="240"/>
      <c r="L102" s="240"/>
      <c r="M102" s="240"/>
      <c r="N102" s="240"/>
      <c r="O102" s="240"/>
      <c r="P102" s="239"/>
      <c r="Q102" s="241"/>
      <c r="R102" s="236" t="str">
        <f ca="1">IF(ISERROR($V102),"",OFFSET('Smelter Look-up'!$C$4,$V102-4,0)&amp;"")</f>
        <v>Mitsubishi Materials Corporation</v>
      </c>
      <c r="S102" s="250" t="str">
        <f t="shared" ca="1" si="3"/>
        <v>JP</v>
      </c>
      <c r="T102" s="250" t="str">
        <f ca="1">IF(B102="","",IF(ISERROR(MATCH($J102,SorP!$B$1:$B$6230,0)),"",INDIRECT("'SorP'!$A$"&amp;MATCH($J102,SorP!$B$1:$B$6230,0))))</f>
        <v/>
      </c>
      <c r="U102" s="280"/>
      <c r="V102" s="281">
        <f>IF(C102="",NA(),MATCH($B102&amp;$C102,'Smelter Look-up'!$J:$J,0))</f>
        <v>429</v>
      </c>
      <c r="W102" s="282"/>
      <c r="X102" s="282">
        <f t="shared" si="4"/>
        <v>0</v>
      </c>
      <c r="Y102" s="282"/>
      <c r="Z102" s="282"/>
      <c r="AB102" s="284" t="str">
        <f t="shared" si="5"/>
        <v>TinMitsubishi Materials Corporation</v>
      </c>
    </row>
    <row r="103" spans="1:28" s="283" customFormat="1" ht="34.5" customHeight="1">
      <c r="A103" s="347" t="s">
        <v>891</v>
      </c>
      <c r="B103" s="347" t="s">
        <v>1264</v>
      </c>
      <c r="C103" s="347" t="s">
        <v>702</v>
      </c>
      <c r="D103" s="347" t="s">
        <v>15520</v>
      </c>
      <c r="E103" s="347" t="s">
        <v>1238</v>
      </c>
      <c r="F103" s="347" t="s">
        <v>891</v>
      </c>
      <c r="G103" s="347" t="s">
        <v>14672</v>
      </c>
      <c r="H103" s="237"/>
      <c r="I103" s="238"/>
      <c r="J103" s="238"/>
      <c r="K103" s="240"/>
      <c r="L103" s="240"/>
      <c r="M103" s="240"/>
      <c r="N103" s="240"/>
      <c r="O103" s="240"/>
      <c r="P103" s="239"/>
      <c r="Q103" s="241"/>
      <c r="R103" s="236" t="str">
        <f ca="1">IF(ISERROR($V103),"",OFFSET('Smelter Look-up'!$C$4,$V103-4,0)&amp;"")</f>
        <v>PT Bangka Tin Industry</v>
      </c>
      <c r="S103" s="250" t="str">
        <f t="shared" ca="1" si="3"/>
        <v>ID</v>
      </c>
      <c r="T103" s="250" t="str">
        <f ca="1">IF(B103="","",IF(ISERROR(MATCH($J103,SorP!$B$1:$B$6230,0)),"",INDIRECT("'SorP'!$A$"&amp;MATCH($J103,SorP!$B$1:$B$6230,0))))</f>
        <v/>
      </c>
      <c r="U103" s="280"/>
      <c r="V103" s="281">
        <f>IF(C103="",NA(),MATCH($B103&amp;$C103,'Smelter Look-up'!$J:$J,0))</f>
        <v>447</v>
      </c>
      <c r="W103" s="282"/>
      <c r="X103" s="282">
        <f t="shared" si="4"/>
        <v>0</v>
      </c>
      <c r="Y103" s="282"/>
      <c r="Z103" s="282"/>
      <c r="AB103" s="284" t="str">
        <f t="shared" si="5"/>
        <v>TinPT Bangka Tin Industry</v>
      </c>
    </row>
    <row r="104" spans="1:28" s="283" customFormat="1" ht="34.5" customHeight="1">
      <c r="A104" s="347" t="s">
        <v>892</v>
      </c>
      <c r="B104" s="347" t="s">
        <v>1264</v>
      </c>
      <c r="C104" s="347" t="s">
        <v>14560</v>
      </c>
      <c r="D104" s="347" t="s">
        <v>15536</v>
      </c>
      <c r="E104" s="347" t="s">
        <v>1238</v>
      </c>
      <c r="F104" s="347" t="s">
        <v>892</v>
      </c>
      <c r="G104" s="347" t="s">
        <v>14672</v>
      </c>
      <c r="H104" s="237"/>
      <c r="I104" s="238"/>
      <c r="J104" s="238"/>
      <c r="K104" s="240"/>
      <c r="L104" s="240"/>
      <c r="M104" s="240"/>
      <c r="N104" s="240"/>
      <c r="O104" s="240"/>
      <c r="P104" s="239"/>
      <c r="Q104" s="241"/>
      <c r="R104" s="236" t="str">
        <f ca="1">IF(ISERROR($V104),"",OFFSET('Smelter Look-up'!$C$4,$V104-4,0)&amp;"")</f>
        <v>PT Belitung Industri Sejahtera</v>
      </c>
      <c r="S104" s="250" t="str">
        <f t="shared" ca="1" si="3"/>
        <v>ID</v>
      </c>
      <c r="T104" s="250" t="str">
        <f ca="1">IF(B104="","",IF(ISERROR(MATCH($J104,SorP!$B$1:$B$6230,0)),"",INDIRECT("'SorP'!$A$"&amp;MATCH($J104,SorP!$B$1:$B$6230,0))))</f>
        <v/>
      </c>
      <c r="U104" s="280"/>
      <c r="V104" s="281">
        <f>IF(C104="",NA(),MATCH($B104&amp;$C104,'Smelter Look-up'!$J:$J,0))</f>
        <v>448</v>
      </c>
      <c r="W104" s="282"/>
      <c r="X104" s="282">
        <f t="shared" si="4"/>
        <v>0</v>
      </c>
      <c r="Y104" s="282"/>
      <c r="Z104" s="282"/>
      <c r="AB104" s="284" t="str">
        <f t="shared" si="5"/>
        <v>TinPT Belitung Industri Sejahtera</v>
      </c>
    </row>
    <row r="105" spans="1:28" s="283" customFormat="1" ht="34.5" customHeight="1">
      <c r="A105" s="347" t="s">
        <v>893</v>
      </c>
      <c r="B105" s="347" t="s">
        <v>1264</v>
      </c>
      <c r="C105" s="347" t="s">
        <v>721</v>
      </c>
      <c r="D105" s="347" t="s">
        <v>15516</v>
      </c>
      <c r="E105" s="347" t="s">
        <v>1238</v>
      </c>
      <c r="F105" s="347" t="s">
        <v>893</v>
      </c>
      <c r="G105" s="347" t="s">
        <v>14672</v>
      </c>
      <c r="H105" s="237"/>
      <c r="I105" s="238"/>
      <c r="J105" s="238"/>
      <c r="K105" s="240"/>
      <c r="L105" s="240"/>
      <c r="M105" s="240"/>
      <c r="N105" s="240"/>
      <c r="O105" s="240"/>
      <c r="P105" s="239"/>
      <c r="Q105" s="241"/>
      <c r="R105" s="236" t="str">
        <f ca="1">IF(ISERROR($V105),"",OFFSET('Smelter Look-up'!$C$4,$V105-4,0)&amp;"")</f>
        <v>PT Bukit Timah</v>
      </c>
      <c r="S105" s="250" t="str">
        <f t="shared" ca="1" si="3"/>
        <v>ID</v>
      </c>
      <c r="T105" s="250" t="str">
        <f ca="1">IF(B105="","",IF(ISERROR(MATCH($J105,SorP!$B$1:$B$6230,0)),"",INDIRECT("'SorP'!$A$"&amp;MATCH($J105,SorP!$B$1:$B$6230,0))))</f>
        <v/>
      </c>
      <c r="U105" s="280"/>
      <c r="V105" s="281">
        <f>IF(C105="",NA(),MATCH($B105&amp;$C105,'Smelter Look-up'!$J:$J,0))</f>
        <v>449</v>
      </c>
      <c r="W105" s="282"/>
      <c r="X105" s="282">
        <f t="shared" si="4"/>
        <v>0</v>
      </c>
      <c r="Y105" s="282"/>
      <c r="Z105" s="282"/>
      <c r="AB105" s="284" t="str">
        <f t="shared" si="5"/>
        <v>TinPT Bukit Timah</v>
      </c>
    </row>
    <row r="106" spans="1:28" s="283" customFormat="1" ht="34.5" customHeight="1">
      <c r="A106" s="347" t="s">
        <v>896</v>
      </c>
      <c r="B106" s="347" t="s">
        <v>1264</v>
      </c>
      <c r="C106" s="347" t="s">
        <v>704</v>
      </c>
      <c r="D106" s="347" t="s">
        <v>15537</v>
      </c>
      <c r="E106" s="347" t="s">
        <v>1238</v>
      </c>
      <c r="F106" s="347" t="s">
        <v>896</v>
      </c>
      <c r="G106" s="347" t="s">
        <v>14672</v>
      </c>
      <c r="H106" s="237"/>
      <c r="I106" s="238"/>
      <c r="J106" s="238"/>
      <c r="K106" s="240"/>
      <c r="L106" s="240"/>
      <c r="M106" s="240"/>
      <c r="N106" s="240"/>
      <c r="O106" s="240"/>
      <c r="P106" s="239"/>
      <c r="Q106" s="241"/>
      <c r="R106" s="236" t="str">
        <f ca="1">IF(ISERROR($V106),"",OFFSET('Smelter Look-up'!$C$4,$V106-4,0)&amp;"")</f>
        <v>PT Karimun Mining</v>
      </c>
      <c r="S106" s="250" t="str">
        <f t="shared" ca="1" si="3"/>
        <v>ID</v>
      </c>
      <c r="T106" s="250" t="str">
        <f ca="1">IF(B106="","",IF(ISERROR(MATCH($J106,SorP!$B$1:$B$6230,0)),"",INDIRECT("'SorP'!$A$"&amp;MATCH($J106,SorP!$B$1:$B$6230,0))))</f>
        <v/>
      </c>
      <c r="U106" s="280"/>
      <c r="V106" s="281">
        <f>IF(C106="",NA(),MATCH($B106&amp;$C106,'Smelter Look-up'!$J:$J,0))</f>
        <v>455</v>
      </c>
      <c r="W106" s="282"/>
      <c r="X106" s="282">
        <f t="shared" si="4"/>
        <v>0</v>
      </c>
      <c r="Y106" s="282"/>
      <c r="Z106" s="282"/>
      <c r="AB106" s="284" t="str">
        <f t="shared" si="5"/>
        <v>TinPT Karimun Mining</v>
      </c>
    </row>
    <row r="107" spans="1:28" s="283" customFormat="1" ht="34.5" customHeight="1">
      <c r="A107" s="347" t="s">
        <v>1537</v>
      </c>
      <c r="B107" s="347" t="s">
        <v>1264</v>
      </c>
      <c r="C107" s="347" t="s">
        <v>1536</v>
      </c>
      <c r="D107" s="347" t="s">
        <v>15520</v>
      </c>
      <c r="E107" s="347" t="s">
        <v>1238</v>
      </c>
      <c r="F107" s="347" t="s">
        <v>1537</v>
      </c>
      <c r="G107" s="347" t="s">
        <v>14672</v>
      </c>
      <c r="H107" s="237"/>
      <c r="I107" s="238"/>
      <c r="J107" s="238"/>
      <c r="K107" s="240"/>
      <c r="L107" s="240"/>
      <c r="M107" s="240"/>
      <c r="N107" s="240"/>
      <c r="O107" s="240"/>
      <c r="P107" s="239"/>
      <c r="Q107" s="241"/>
      <c r="R107" s="236" t="str">
        <f ca="1">IF(ISERROR($V107),"",OFFSET('Smelter Look-up'!$C$4,$V107-4,0)&amp;"")</f>
        <v>PT Panca Mega Persada</v>
      </c>
      <c r="S107" s="250" t="str">
        <f t="shared" ca="1" si="3"/>
        <v>ID</v>
      </c>
      <c r="T107" s="250" t="str">
        <f ca="1">IF(B107="","",IF(ISERROR(MATCH($J107,SorP!$B$1:$B$6230,0)),"",INDIRECT("'SorP'!$A$"&amp;MATCH($J107,SorP!$B$1:$B$6230,0))))</f>
        <v/>
      </c>
      <c r="U107" s="280"/>
      <c r="V107" s="281">
        <f>IF(C107="",NA(),MATCH($B107&amp;$C107,'Smelter Look-up'!$J:$J,0))</f>
        <v>460</v>
      </c>
      <c r="W107" s="282"/>
      <c r="X107" s="282">
        <f t="shared" si="4"/>
        <v>0</v>
      </c>
      <c r="Y107" s="282"/>
      <c r="Z107" s="282"/>
      <c r="AB107" s="284" t="str">
        <f t="shared" si="5"/>
        <v>TinPT Panca Mega Persada</v>
      </c>
    </row>
    <row r="108" spans="1:28" s="283" customFormat="1" ht="34.5" customHeight="1">
      <c r="A108" s="347" t="s">
        <v>901</v>
      </c>
      <c r="B108" s="347" t="s">
        <v>1264</v>
      </c>
      <c r="C108" s="347" t="s">
        <v>724</v>
      </c>
      <c r="D108" s="347" t="s">
        <v>15516</v>
      </c>
      <c r="E108" s="347" t="s">
        <v>1238</v>
      </c>
      <c r="F108" s="347" t="s">
        <v>901</v>
      </c>
      <c r="G108" s="347" t="s">
        <v>14672</v>
      </c>
      <c r="H108" s="237"/>
      <c r="I108" s="238"/>
      <c r="J108" s="238"/>
      <c r="K108" s="240"/>
      <c r="L108" s="240"/>
      <c r="M108" s="240"/>
      <c r="N108" s="240"/>
      <c r="O108" s="240"/>
      <c r="P108" s="239"/>
      <c r="Q108" s="241"/>
      <c r="R108" s="236" t="str">
        <f ca="1">IF(ISERROR($V108),"",OFFSET('Smelter Look-up'!$C$4,$V108-4,0)&amp;"")</f>
        <v>PT Sariwiguna Binasentosa</v>
      </c>
      <c r="S108" s="250" t="str">
        <f t="shared" ca="1" si="3"/>
        <v>ID</v>
      </c>
      <c r="T108" s="250" t="str">
        <f ca="1">IF(B108="","",IF(ISERROR(MATCH($J108,SorP!$B$1:$B$6230,0)),"",INDIRECT("'SorP'!$A$"&amp;MATCH($J108,SorP!$B$1:$B$6230,0))))</f>
        <v/>
      </c>
      <c r="U108" s="280"/>
      <c r="V108" s="281">
        <f>IF(C108="",NA(),MATCH($B108&amp;$C108,'Smelter Look-up'!$J:$J,0))</f>
        <v>464</v>
      </c>
      <c r="W108" s="282"/>
      <c r="X108" s="282">
        <f t="shared" si="4"/>
        <v>0</v>
      </c>
      <c r="Y108" s="282"/>
      <c r="Z108" s="282"/>
      <c r="AB108" s="284" t="str">
        <f t="shared" si="5"/>
        <v>TinPT Sariwiguna Binasentosa</v>
      </c>
    </row>
    <row r="109" spans="1:28" s="283" customFormat="1" ht="34.5" customHeight="1">
      <c r="A109" s="347" t="s">
        <v>902</v>
      </c>
      <c r="B109" s="347" t="s">
        <v>1264</v>
      </c>
      <c r="C109" s="347" t="s">
        <v>1297</v>
      </c>
      <c r="D109" s="347" t="s">
        <v>15516</v>
      </c>
      <c r="E109" s="347" t="s">
        <v>1238</v>
      </c>
      <c r="F109" s="347" t="s">
        <v>902</v>
      </c>
      <c r="G109" s="347" t="s">
        <v>14672</v>
      </c>
      <c r="H109" s="237"/>
      <c r="I109" s="238"/>
      <c r="J109" s="238"/>
      <c r="K109" s="240"/>
      <c r="L109" s="240"/>
      <c r="M109" s="240"/>
      <c r="N109" s="240"/>
      <c r="O109" s="240"/>
      <c r="P109" s="239"/>
      <c r="Q109" s="241"/>
      <c r="R109" s="236" t="str">
        <f ca="1">IF(ISERROR($V109),"",OFFSET('Smelter Look-up'!$C$4,$V109-4,0)&amp;"")</f>
        <v>PT Stanindo Inti Perkasa</v>
      </c>
      <c r="S109" s="250" t="str">
        <f t="shared" ca="1" si="3"/>
        <v>ID</v>
      </c>
      <c r="T109" s="250" t="str">
        <f ca="1">IF(B109="","",IF(ISERROR(MATCH($J109,SorP!$B$1:$B$6230,0)),"",INDIRECT("'SorP'!$A$"&amp;MATCH($J109,SorP!$B$1:$B$6230,0))))</f>
        <v/>
      </c>
      <c r="U109" s="280"/>
      <c r="V109" s="281">
        <f>IF(C109="",NA(),MATCH($B109&amp;$C109,'Smelter Look-up'!$J:$J,0))</f>
        <v>465</v>
      </c>
      <c r="W109" s="282"/>
      <c r="X109" s="282">
        <f t="shared" si="4"/>
        <v>0</v>
      </c>
      <c r="Y109" s="282"/>
      <c r="Z109" s="282"/>
      <c r="AB109" s="284" t="str">
        <f t="shared" si="5"/>
        <v>TinPT Stanindo Inti Perkasa</v>
      </c>
    </row>
    <row r="110" spans="1:28" s="283" customFormat="1" ht="34.5" customHeight="1">
      <c r="A110" s="347" t="s">
        <v>1539</v>
      </c>
      <c r="B110" s="347" t="s">
        <v>1264</v>
      </c>
      <c r="C110" s="347" t="s">
        <v>1538</v>
      </c>
      <c r="D110" s="347" t="s">
        <v>15516</v>
      </c>
      <c r="E110" s="347" t="s">
        <v>1238</v>
      </c>
      <c r="F110" s="347" t="s">
        <v>1539</v>
      </c>
      <c r="G110" s="347" t="s">
        <v>14672</v>
      </c>
      <c r="H110" s="237"/>
      <c r="I110" s="238"/>
      <c r="J110" s="238"/>
      <c r="K110" s="240"/>
      <c r="L110" s="240"/>
      <c r="M110" s="240"/>
      <c r="N110" s="240"/>
      <c r="O110" s="240"/>
      <c r="P110" s="239"/>
      <c r="Q110" s="241"/>
      <c r="R110" s="236" t="str">
        <f ca="1">IF(ISERROR($V110),"",OFFSET('Smelter Look-up'!$C$4,$V110-4,0)&amp;"")</f>
        <v>PT Sumber Jaya Indah</v>
      </c>
      <c r="S110" s="250" t="str">
        <f t="shared" ca="1" si="3"/>
        <v>ID</v>
      </c>
      <c r="T110" s="250" t="str">
        <f ca="1">IF(B110="","",IF(ISERROR(MATCH($J110,SorP!$B$1:$B$6230,0)),"",INDIRECT("'SorP'!$A$"&amp;MATCH($J110,SorP!$B$1:$B$6230,0))))</f>
        <v/>
      </c>
      <c r="U110" s="280"/>
      <c r="V110" s="281">
        <f>IF(C110="",NA(),MATCH($B110&amp;$C110,'Smelter Look-up'!$J:$J,0))</f>
        <v>467</v>
      </c>
      <c r="W110" s="282"/>
      <c r="X110" s="282">
        <f t="shared" si="4"/>
        <v>0</v>
      </c>
      <c r="Y110" s="282"/>
      <c r="Z110" s="282"/>
      <c r="AB110" s="284" t="str">
        <f t="shared" si="5"/>
        <v>TinPT Sumber Jaya Indah</v>
      </c>
    </row>
    <row r="111" spans="1:28" s="283" customFormat="1" ht="34.5" customHeight="1">
      <c r="A111" s="347" t="s">
        <v>909</v>
      </c>
      <c r="B111" s="347" t="s">
        <v>1264</v>
      </c>
      <c r="C111" s="347" t="s">
        <v>3291</v>
      </c>
      <c r="D111" s="347" t="s">
        <v>15538</v>
      </c>
      <c r="E111" s="347" t="s">
        <v>1228</v>
      </c>
      <c r="F111" s="347" t="s">
        <v>909</v>
      </c>
      <c r="G111" s="347" t="s">
        <v>14672</v>
      </c>
      <c r="H111" s="237"/>
      <c r="I111" s="238"/>
      <c r="J111" s="238"/>
      <c r="K111" s="240"/>
      <c r="L111" s="240"/>
      <c r="M111" s="240"/>
      <c r="N111" s="240"/>
      <c r="O111" s="240"/>
      <c r="P111" s="239"/>
      <c r="Q111" s="241"/>
      <c r="R111" s="236" t="str">
        <f ca="1">IF(ISERROR($V111),"",OFFSET('Smelter Look-up'!$C$4,$V111-4,0)&amp;"")</f>
        <v>White Solder Metalurgia e Mineracao Ltda.</v>
      </c>
      <c r="S111" s="250" t="str">
        <f t="shared" ca="1" si="3"/>
        <v>BR</v>
      </c>
      <c r="T111" s="250" t="str">
        <f ca="1">IF(B111="","",IF(ISERROR(MATCH($J111,SorP!$B$1:$B$6230,0)),"",INDIRECT("'SorP'!$A$"&amp;MATCH($J111,SorP!$B$1:$B$6230,0))))</f>
        <v/>
      </c>
      <c r="U111" s="280"/>
      <c r="V111" s="281">
        <f>IF(C111="",NA(),MATCH($B111&amp;$C111,'Smelter Look-up'!$J:$J,0))</f>
        <v>490</v>
      </c>
      <c r="W111" s="282"/>
      <c r="X111" s="282">
        <f t="shared" si="4"/>
        <v>0</v>
      </c>
      <c r="Y111" s="282"/>
      <c r="Z111" s="282"/>
      <c r="AB111" s="284" t="str">
        <f t="shared" si="5"/>
        <v>TinWhite Solder Metalurgia e Mineracao Ltda.</v>
      </c>
    </row>
    <row r="112" spans="1:28" s="283" customFormat="1" ht="34.5" customHeight="1">
      <c r="A112" s="347" t="s">
        <v>910</v>
      </c>
      <c r="B112" s="347" t="s">
        <v>1264</v>
      </c>
      <c r="C112" s="347" t="s">
        <v>2632</v>
      </c>
      <c r="D112" s="347" t="s">
        <v>15531</v>
      </c>
      <c r="E112" s="347" t="s">
        <v>1232</v>
      </c>
      <c r="F112" s="347" t="s">
        <v>910</v>
      </c>
      <c r="G112" s="347" t="s">
        <v>14672</v>
      </c>
      <c r="H112" s="237"/>
      <c r="I112" s="238"/>
      <c r="J112" s="238"/>
      <c r="K112" s="240"/>
      <c r="L112" s="240"/>
      <c r="M112" s="240"/>
      <c r="N112" s="240"/>
      <c r="O112" s="240"/>
      <c r="P112" s="239"/>
      <c r="Q112" s="241"/>
      <c r="R112" s="236" t="str">
        <f ca="1">IF(ISERROR($V112),"",OFFSET('Smelter Look-up'!$C$4,$V112-4,0)&amp;"")</f>
        <v>Yunnan Chengfeng Non-ferrous Metals Co., Ltd.</v>
      </c>
      <c r="S112" s="250" t="str">
        <f t="shared" ca="1" si="3"/>
        <v>CN</v>
      </c>
      <c r="T112" s="250" t="str">
        <f ca="1">IF(B112="","",IF(ISERROR(MATCH($J112,SorP!$B$1:$B$6230,0)),"",INDIRECT("'SorP'!$A$"&amp;MATCH($J112,SorP!$B$1:$B$6230,0))))</f>
        <v/>
      </c>
      <c r="U112" s="280"/>
      <c r="V112" s="281">
        <f>IF(C112="",NA(),MATCH($B112&amp;$C112,'Smelter Look-up'!$J:$J,0))</f>
        <v>498</v>
      </c>
      <c r="W112" s="282"/>
      <c r="X112" s="282">
        <f t="shared" si="4"/>
        <v>0</v>
      </c>
      <c r="Y112" s="282"/>
      <c r="Z112" s="282"/>
      <c r="AB112" s="284" t="str">
        <f t="shared" si="5"/>
        <v>TinYunnan Chengfeng Non-ferrous Metals Co., Ltd.</v>
      </c>
    </row>
    <row r="113" spans="1:28" s="283" customFormat="1" ht="34.5" customHeight="1">
      <c r="A113" s="347" t="s">
        <v>154</v>
      </c>
      <c r="B113" s="347" t="s">
        <v>1264</v>
      </c>
      <c r="C113" s="347" t="s">
        <v>2634</v>
      </c>
      <c r="D113" s="347" t="s">
        <v>15511</v>
      </c>
      <c r="E113" s="347" t="s">
        <v>1228</v>
      </c>
      <c r="F113" s="347" t="s">
        <v>154</v>
      </c>
      <c r="G113" s="347" t="s">
        <v>14672</v>
      </c>
      <c r="H113" s="237"/>
      <c r="I113" s="238"/>
      <c r="J113" s="238"/>
      <c r="K113" s="240"/>
      <c r="L113" s="240"/>
      <c r="M113" s="240"/>
      <c r="N113" s="240"/>
      <c r="O113" s="240"/>
      <c r="P113" s="239"/>
      <c r="Q113" s="241"/>
      <c r="R113" s="236" t="str">
        <f ca="1">IF(ISERROR($V113),"",OFFSET('Smelter Look-up'!$C$4,$V113-4,0)&amp;"")</f>
        <v>Magnu's Minerais Metais e Ligas Ltda.</v>
      </c>
      <c r="S113" s="250" t="str">
        <f t="shared" ca="1" si="3"/>
        <v>BR</v>
      </c>
      <c r="T113" s="250" t="str">
        <f ca="1">IF(B113="","",IF(ISERROR(MATCH($J113,SorP!$B$1:$B$6230,0)),"",INDIRECT("'SorP'!$A$"&amp;MATCH($J113,SorP!$B$1:$B$6230,0))))</f>
        <v/>
      </c>
      <c r="U113" s="280"/>
      <c r="V113" s="281">
        <f>IF(C113="",NA(),MATCH($B113&amp;$C113,'Smelter Look-up'!$J:$J,0))</f>
        <v>417</v>
      </c>
      <c r="W113" s="282"/>
      <c r="X113" s="282">
        <f t="shared" si="4"/>
        <v>0</v>
      </c>
      <c r="Y113" s="282"/>
      <c r="Z113" s="282"/>
      <c r="AB113" s="284" t="str">
        <f t="shared" si="5"/>
        <v>TinMagnu's Minerais Metais e Ligas Ltda.</v>
      </c>
    </row>
    <row r="114" spans="1:28" s="283" customFormat="1" ht="34.5" customHeight="1">
      <c r="A114" s="347" t="s">
        <v>1472</v>
      </c>
      <c r="B114" s="347" t="s">
        <v>1264</v>
      </c>
      <c r="C114" s="347" t="s">
        <v>3030</v>
      </c>
      <c r="D114" s="347" t="s">
        <v>15538</v>
      </c>
      <c r="E114" s="347" t="s">
        <v>1228</v>
      </c>
      <c r="F114" s="347" t="s">
        <v>1472</v>
      </c>
      <c r="G114" s="347" t="s">
        <v>14672</v>
      </c>
      <c r="H114" s="237"/>
      <c r="I114" s="238"/>
      <c r="J114" s="238"/>
      <c r="K114" s="240"/>
      <c r="L114" s="240"/>
      <c r="M114" s="240"/>
      <c r="N114" s="240"/>
      <c r="O114" s="240"/>
      <c r="P114" s="239"/>
      <c r="Q114" s="241"/>
      <c r="R114" s="236" t="str">
        <f ca="1">IF(ISERROR($V114),"",OFFSET('Smelter Look-up'!$C$4,$V114-4,0)&amp;"")</f>
        <v>Melt Metais e Ligas S.A.</v>
      </c>
      <c r="S114" s="250" t="str">
        <f t="shared" ca="1" si="3"/>
        <v>BR</v>
      </c>
      <c r="T114" s="250" t="str">
        <f ca="1">IF(B114="","",IF(ISERROR(MATCH($J114,SorP!$B$1:$B$6230,0)),"",INDIRECT("'SorP'!$A$"&amp;MATCH($J114,SorP!$B$1:$B$6230,0))))</f>
        <v/>
      </c>
      <c r="U114" s="280"/>
      <c r="V114" s="281">
        <f>IF(C114="",NA(),MATCH($B114&amp;$C114,'Smelter Look-up'!$J:$J,0))</f>
        <v>419</v>
      </c>
      <c r="W114" s="282"/>
      <c r="X114" s="282">
        <f t="shared" si="4"/>
        <v>0</v>
      </c>
      <c r="Y114" s="282"/>
      <c r="Z114" s="282"/>
      <c r="AB114" s="284" t="str">
        <f t="shared" si="5"/>
        <v>TinMelt Metais e Ligas S.A.</v>
      </c>
    </row>
    <row r="115" spans="1:28" s="283" customFormat="1" ht="34.5" customHeight="1">
      <c r="A115" s="347" t="s">
        <v>1562</v>
      </c>
      <c r="B115" s="347" t="s">
        <v>1264</v>
      </c>
      <c r="C115" s="347" t="s">
        <v>1561</v>
      </c>
      <c r="D115" s="347" t="s">
        <v>15539</v>
      </c>
      <c r="E115" s="347" t="s">
        <v>1009</v>
      </c>
      <c r="F115" s="347" t="s">
        <v>1562</v>
      </c>
      <c r="G115" s="347" t="s">
        <v>14672</v>
      </c>
      <c r="H115" s="237"/>
      <c r="I115" s="238"/>
      <c r="J115" s="238"/>
      <c r="K115" s="240"/>
      <c r="L115" s="240"/>
      <c r="M115" s="240"/>
      <c r="N115" s="240"/>
      <c r="O115" s="240"/>
      <c r="P115" s="239"/>
      <c r="Q115" s="241"/>
      <c r="R115" s="236" t="str">
        <f ca="1">IF(ISERROR($V115),"",OFFSET('Smelter Look-up'!$C$4,$V115-4,0)&amp;"")</f>
        <v>O.M. Manufacturing Philippines, Inc.</v>
      </c>
      <c r="S115" s="250" t="str">
        <f t="shared" ca="1" si="3"/>
        <v>PH</v>
      </c>
      <c r="T115" s="250" t="str">
        <f ca="1">IF(B115="","",IF(ISERROR(MATCH($J115,SorP!$B$1:$B$6230,0)),"",INDIRECT("'SorP'!$A$"&amp;MATCH($J115,SorP!$B$1:$B$6230,0))))</f>
        <v/>
      </c>
      <c r="U115" s="280"/>
      <c r="V115" s="281">
        <f>IF(C115="",NA(),MATCH($B115&amp;$C115,'Smelter Look-up'!$J:$J,0))</f>
        <v>436</v>
      </c>
      <c r="W115" s="282"/>
      <c r="X115" s="282">
        <f t="shared" si="4"/>
        <v>0</v>
      </c>
      <c r="Y115" s="282"/>
      <c r="Z115" s="282"/>
      <c r="AB115" s="284" t="str">
        <f t="shared" si="5"/>
        <v>TinO.M. Manufacturing Philippines, Inc.</v>
      </c>
    </row>
    <row r="116" spans="1:28" s="283" customFormat="1" ht="34.5" customHeight="1">
      <c r="A116" s="347" t="s">
        <v>2114</v>
      </c>
      <c r="B116" s="347" t="s">
        <v>1264</v>
      </c>
      <c r="C116" s="347" t="s">
        <v>2113</v>
      </c>
      <c r="D116" s="347" t="s">
        <v>15520</v>
      </c>
      <c r="E116" s="347" t="s">
        <v>1238</v>
      </c>
      <c r="F116" s="347" t="s">
        <v>2114</v>
      </c>
      <c r="G116" s="347" t="s">
        <v>14672</v>
      </c>
      <c r="H116" s="237"/>
      <c r="I116" s="238"/>
      <c r="J116" s="238"/>
      <c r="K116" s="240"/>
      <c r="L116" s="240"/>
      <c r="M116" s="240"/>
      <c r="N116" s="240"/>
      <c r="O116" s="240"/>
      <c r="P116" s="239"/>
      <c r="Q116" s="241"/>
      <c r="R116" s="236" t="str">
        <f ca="1">IF(ISERROR($V116),"",OFFSET('Smelter Look-up'!$C$4,$V116-4,0)&amp;"")</f>
        <v>CV Ayi Jaya</v>
      </c>
      <c r="S116" s="250" t="str">
        <f t="shared" ca="1" si="3"/>
        <v>ID</v>
      </c>
      <c r="T116" s="250" t="str">
        <f ca="1">IF(B116="","",IF(ISERROR(MATCH($J116,SorP!$B$1:$B$6230,0)),"",INDIRECT("'SorP'!$A$"&amp;MATCH($J116,SorP!$B$1:$B$6230,0))))</f>
        <v/>
      </c>
      <c r="U116" s="280"/>
      <c r="V116" s="281">
        <f>IF(C116="",NA(),MATCH($B116&amp;$C116,'Smelter Look-up'!$J:$J,0))</f>
        <v>369</v>
      </c>
      <c r="W116" s="282"/>
      <c r="X116" s="282">
        <f t="shared" si="4"/>
        <v>0</v>
      </c>
      <c r="Y116" s="282"/>
      <c r="Z116" s="282"/>
      <c r="AB116" s="284" t="str">
        <f t="shared" si="5"/>
        <v>TinCV Ayi Jaya</v>
      </c>
    </row>
    <row r="117" spans="1:28" s="283" customFormat="1" ht="34.5" customHeight="1">
      <c r="A117" s="347" t="s">
        <v>2124</v>
      </c>
      <c r="B117" s="347" t="s">
        <v>1264</v>
      </c>
      <c r="C117" s="347" t="s">
        <v>13601</v>
      </c>
      <c r="D117" s="347" t="s">
        <v>15508</v>
      </c>
      <c r="E117" s="347" t="s">
        <v>1228</v>
      </c>
      <c r="F117" s="347" t="s">
        <v>2124</v>
      </c>
      <c r="G117" s="347" t="s">
        <v>14672</v>
      </c>
      <c r="H117" s="237"/>
      <c r="I117" s="238"/>
      <c r="J117" s="238"/>
      <c r="K117" s="240"/>
      <c r="L117" s="240"/>
      <c r="M117" s="240"/>
      <c r="N117" s="240"/>
      <c r="O117" s="240"/>
      <c r="P117" s="239"/>
      <c r="Q117" s="241"/>
      <c r="R117" s="236" t="str">
        <f ca="1">IF(ISERROR($V117),"",OFFSET('Smelter Look-up'!$C$4,$V117-4,0)&amp;"")</f>
        <v>Resind Industria e Comercio Ltda.</v>
      </c>
      <c r="S117" s="250" t="str">
        <f t="shared" ca="1" si="3"/>
        <v>BR</v>
      </c>
      <c r="T117" s="250" t="str">
        <f ca="1">IF(B117="","",IF(ISERROR(MATCH($J117,SorP!$B$1:$B$6230,0)),"",INDIRECT("'SorP'!$A$"&amp;MATCH($J117,SorP!$B$1:$B$6230,0))))</f>
        <v/>
      </c>
      <c r="U117" s="280"/>
      <c r="V117" s="281">
        <f>IF(C117="",NA(),MATCH($B117&amp;$C117,'Smelter Look-up'!$J:$J,0))</f>
        <v>474</v>
      </c>
      <c r="W117" s="282"/>
      <c r="X117" s="282">
        <f t="shared" si="4"/>
        <v>0</v>
      </c>
      <c r="Y117" s="282"/>
      <c r="Z117" s="282"/>
      <c r="AB117" s="284" t="str">
        <f t="shared" si="5"/>
        <v>TinResind Industria e Comercio Ltda.</v>
      </c>
    </row>
    <row r="118" spans="1:28" s="283" customFormat="1" ht="34.5" customHeight="1">
      <c r="A118" s="347" t="s">
        <v>2125</v>
      </c>
      <c r="B118" s="347" t="s">
        <v>1264</v>
      </c>
      <c r="C118" s="347" t="s">
        <v>14316</v>
      </c>
      <c r="D118" s="347" t="s">
        <v>15540</v>
      </c>
      <c r="E118" s="347" t="s">
        <v>1227</v>
      </c>
      <c r="F118" s="347" t="s">
        <v>2125</v>
      </c>
      <c r="G118" s="347" t="s">
        <v>14672</v>
      </c>
      <c r="H118" s="237"/>
      <c r="I118" s="238"/>
      <c r="J118" s="238"/>
      <c r="K118" s="240"/>
      <c r="L118" s="240"/>
      <c r="M118" s="240"/>
      <c r="N118" s="240"/>
      <c r="O118" s="240"/>
      <c r="P118" s="239"/>
      <c r="Q118" s="241"/>
      <c r="R118" s="236" t="str">
        <f ca="1">IF(ISERROR($V118),"",OFFSET('Smelter Look-up'!$C$4,$V118-4,0)&amp;"")</f>
        <v>Metallo Belgium N.V.</v>
      </c>
      <c r="S118" s="250" t="str">
        <f t="shared" ca="1" si="3"/>
        <v>BE</v>
      </c>
      <c r="T118" s="250" t="str">
        <f ca="1">IF(B118="","",IF(ISERROR(MATCH($J118,SorP!$B$1:$B$6230,0)),"",INDIRECT("'SorP'!$A$"&amp;MATCH($J118,SorP!$B$1:$B$6230,0))))</f>
        <v/>
      </c>
      <c r="U118" s="280"/>
      <c r="V118" s="281">
        <f>IF(C118="",NA(),MATCH($B118&amp;$C118,'Smelter Look-up'!$J:$J,0))</f>
        <v>423</v>
      </c>
      <c r="W118" s="282"/>
      <c r="X118" s="282">
        <f t="shared" si="4"/>
        <v>0</v>
      </c>
      <c r="Y118" s="282"/>
      <c r="Z118" s="282"/>
      <c r="AB118" s="284" t="str">
        <f t="shared" si="5"/>
        <v>TinMetallo Belgium N.V.</v>
      </c>
    </row>
    <row r="119" spans="1:28" s="283" customFormat="1" ht="34.5" customHeight="1">
      <c r="A119" s="347" t="s">
        <v>2127</v>
      </c>
      <c r="B119" s="347" t="s">
        <v>1264</v>
      </c>
      <c r="C119" s="347" t="s">
        <v>14317</v>
      </c>
      <c r="D119" s="347" t="s">
        <v>15541</v>
      </c>
      <c r="E119" s="347" t="s">
        <v>1235</v>
      </c>
      <c r="F119" s="347" t="s">
        <v>2127</v>
      </c>
      <c r="G119" s="347" t="s">
        <v>14672</v>
      </c>
      <c r="H119" s="237"/>
      <c r="I119" s="238"/>
      <c r="J119" s="238"/>
      <c r="K119" s="240"/>
      <c r="L119" s="240"/>
      <c r="M119" s="240"/>
      <c r="N119" s="240"/>
      <c r="O119" s="240"/>
      <c r="P119" s="239"/>
      <c r="Q119" s="241"/>
      <c r="R119" s="236" t="str">
        <f ca="1">IF(ISERROR($V119),"",OFFSET('Smelter Look-up'!$C$4,$V119-4,0)&amp;"")</f>
        <v>Metallo Spain S.L.U.</v>
      </c>
      <c r="S119" s="250" t="str">
        <f t="shared" ca="1" si="3"/>
        <v>ES</v>
      </c>
      <c r="T119" s="250" t="str">
        <f ca="1">IF(B119="","",IF(ISERROR(MATCH($J119,SorP!$B$1:$B$6230,0)),"",INDIRECT("'SorP'!$A$"&amp;MATCH($J119,SorP!$B$1:$B$6230,0))))</f>
        <v/>
      </c>
      <c r="U119" s="280"/>
      <c r="V119" s="281">
        <f>IF(C119="",NA(),MATCH($B119&amp;$C119,'Smelter Look-up'!$J:$J,0))</f>
        <v>424</v>
      </c>
      <c r="W119" s="282"/>
      <c r="X119" s="282">
        <f t="shared" si="4"/>
        <v>0</v>
      </c>
      <c r="Y119" s="282"/>
      <c r="Z119" s="282"/>
      <c r="AB119" s="284" t="str">
        <f t="shared" si="5"/>
        <v>TinMetallo Spain S.L.U.</v>
      </c>
    </row>
    <row r="120" spans="1:28" s="283" customFormat="1" ht="34.5" customHeight="1">
      <c r="A120" s="347" t="s">
        <v>2696</v>
      </c>
      <c r="B120" s="347" t="s">
        <v>1264</v>
      </c>
      <c r="C120" s="347" t="s">
        <v>2695</v>
      </c>
      <c r="D120" s="347" t="s">
        <v>15542</v>
      </c>
      <c r="E120" s="347" t="s">
        <v>1238</v>
      </c>
      <c r="F120" s="347" t="s">
        <v>2696</v>
      </c>
      <c r="G120" s="347" t="s">
        <v>14672</v>
      </c>
      <c r="H120" s="237"/>
      <c r="I120" s="238"/>
      <c r="J120" s="238"/>
      <c r="K120" s="240"/>
      <c r="L120" s="240"/>
      <c r="M120" s="240"/>
      <c r="N120" s="240"/>
      <c r="O120" s="240"/>
      <c r="P120" s="239"/>
      <c r="Q120" s="241"/>
      <c r="R120" s="236" t="str">
        <f ca="1">IF(ISERROR($V120),"",OFFSET('Smelter Look-up'!$C$4,$V120-4,0)&amp;"")</f>
        <v>PT Bangka Prima Tin</v>
      </c>
      <c r="S120" s="250" t="str">
        <f t="shared" ca="1" si="3"/>
        <v>ID</v>
      </c>
      <c r="T120" s="250" t="str">
        <f ca="1">IF(B120="","",IF(ISERROR(MATCH($J120,SorP!$B$1:$B$6230,0)),"",INDIRECT("'SorP'!$A$"&amp;MATCH($J120,SorP!$B$1:$B$6230,0))))</f>
        <v/>
      </c>
      <c r="U120" s="280"/>
      <c r="V120" s="281">
        <f>IF(C120="",NA(),MATCH($B120&amp;$C120,'Smelter Look-up'!$J:$J,0))</f>
        <v>445</v>
      </c>
      <c r="W120" s="282"/>
      <c r="X120" s="282">
        <f t="shared" si="4"/>
        <v>0</v>
      </c>
      <c r="Y120" s="282"/>
      <c r="Z120" s="282"/>
      <c r="AB120" s="284" t="str">
        <f t="shared" si="5"/>
        <v>TinPT Bangka Prima Tin</v>
      </c>
    </row>
    <row r="121" spans="1:28" s="283" customFormat="1" ht="34.5" customHeight="1">
      <c r="A121" s="347" t="s">
        <v>2769</v>
      </c>
      <c r="B121" s="347" t="s">
        <v>1264</v>
      </c>
      <c r="C121" s="347" t="s">
        <v>2768</v>
      </c>
      <c r="D121" s="347" t="s">
        <v>15543</v>
      </c>
      <c r="E121" s="347" t="s">
        <v>1232</v>
      </c>
      <c r="F121" s="347" t="s">
        <v>2769</v>
      </c>
      <c r="G121" s="347" t="s">
        <v>14672</v>
      </c>
      <c r="H121" s="237"/>
      <c r="I121" s="238"/>
      <c r="J121" s="238"/>
      <c r="K121" s="240"/>
      <c r="L121" s="240"/>
      <c r="M121" s="240"/>
      <c r="N121" s="240"/>
      <c r="O121" s="240"/>
      <c r="P121" s="239"/>
      <c r="Q121" s="241"/>
      <c r="R121" s="236" t="str">
        <f ca="1">IF(ISERROR($V121),"",OFFSET('Smelter Look-up'!$C$4,$V121-4,0)&amp;"")</f>
        <v>Guanyang Guida Nonferrous Metal Smelting Plant</v>
      </c>
      <c r="S121" s="250" t="str">
        <f t="shared" ca="1" si="3"/>
        <v>CN</v>
      </c>
      <c r="T121" s="250" t="str">
        <f ca="1">IF(B121="","",IF(ISERROR(MATCH($J121,SorP!$B$1:$B$6230,0)),"",INDIRECT("'SorP'!$A$"&amp;MATCH($J121,SorP!$B$1:$B$6230,0))))</f>
        <v/>
      </c>
      <c r="U121" s="280"/>
      <c r="V121" s="281">
        <f>IF(C121="",NA(),MATCH($B121&amp;$C121,'Smelter Look-up'!$J:$J,0))</f>
        <v>402</v>
      </c>
      <c r="W121" s="282"/>
      <c r="X121" s="282">
        <f t="shared" si="4"/>
        <v>0</v>
      </c>
      <c r="Y121" s="282"/>
      <c r="Z121" s="282"/>
      <c r="AB121" s="284" t="str">
        <f t="shared" si="5"/>
        <v>TinGuanyang Guida Nonferrous Metal Smelting Plant</v>
      </c>
    </row>
    <row r="122" spans="1:28" s="283" customFormat="1" ht="34.5" customHeight="1">
      <c r="A122" s="347" t="s">
        <v>3036</v>
      </c>
      <c r="B122" s="347" t="s">
        <v>1264</v>
      </c>
      <c r="C122" s="347" t="s">
        <v>2993</v>
      </c>
      <c r="D122" s="347" t="s">
        <v>15544</v>
      </c>
      <c r="E122" s="347" t="s">
        <v>1248</v>
      </c>
      <c r="F122" s="347" t="s">
        <v>3036</v>
      </c>
      <c r="G122" s="347" t="s">
        <v>14672</v>
      </c>
      <c r="H122" s="237"/>
      <c r="I122" s="238"/>
      <c r="J122" s="238"/>
      <c r="K122" s="240"/>
      <c r="L122" s="240"/>
      <c r="M122" s="240"/>
      <c r="N122" s="240"/>
      <c r="O122" s="240"/>
      <c r="P122" s="239"/>
      <c r="Q122" s="241"/>
      <c r="R122" s="236" t="str">
        <f ca="1">IF(ISERROR($V122),"",OFFSET('Smelter Look-up'!$C$4,$V122-4,0)&amp;"")</f>
        <v>Modeltech Sdn Bhd</v>
      </c>
      <c r="S122" s="250" t="str">
        <f t="shared" ca="1" si="3"/>
        <v>MY</v>
      </c>
      <c r="T122" s="250" t="str">
        <f ca="1">IF(B122="","",IF(ISERROR(MATCH($J122,SorP!$B$1:$B$6230,0)),"",INDIRECT("'SorP'!$A$"&amp;MATCH($J122,SorP!$B$1:$B$6230,0))))</f>
        <v/>
      </c>
      <c r="U122" s="280"/>
      <c r="V122" s="281">
        <f>IF(C122="",NA(),MATCH($B122&amp;$C122,'Smelter Look-up'!$J:$J,0))</f>
        <v>430</v>
      </c>
      <c r="W122" s="282"/>
      <c r="X122" s="282">
        <f t="shared" si="4"/>
        <v>0</v>
      </c>
      <c r="Y122" s="282"/>
      <c r="Z122" s="282"/>
      <c r="AB122" s="284" t="str">
        <f t="shared" si="5"/>
        <v>TinModeltech Sdn Bhd</v>
      </c>
    </row>
    <row r="123" spans="1:28" s="283" customFormat="1" ht="34.5" customHeight="1">
      <c r="A123" s="347" t="s">
        <v>3172</v>
      </c>
      <c r="B123" s="347" t="s">
        <v>1264</v>
      </c>
      <c r="C123" s="347" t="s">
        <v>3171</v>
      </c>
      <c r="D123" s="347" t="s">
        <v>15545</v>
      </c>
      <c r="E123" s="347" t="s">
        <v>1238</v>
      </c>
      <c r="F123" s="347" t="s">
        <v>3172</v>
      </c>
      <c r="G123" s="347" t="s">
        <v>14672</v>
      </c>
      <c r="H123" s="237"/>
      <c r="I123" s="238"/>
      <c r="J123" s="238"/>
      <c r="K123" s="240"/>
      <c r="L123" s="240"/>
      <c r="M123" s="240"/>
      <c r="N123" s="240"/>
      <c r="O123" s="240"/>
      <c r="P123" s="239"/>
      <c r="Q123" s="241"/>
      <c r="R123" s="236" t="str">
        <f ca="1">IF(ISERROR($V123),"",OFFSET('Smelter Look-up'!$C$4,$V123-4,0)&amp;"")</f>
        <v>PT Lautan Harmonis Sejahtera</v>
      </c>
      <c r="S123" s="250" t="str">
        <f t="shared" ref="S123:S186" ca="1" si="6">IF(B123="","",IF(ISERROR(MATCH($E123,CL,0)),"Unknown",INDIRECT("'C'!$A$"&amp;MATCH($E123,CL,0)+1)))</f>
        <v>ID</v>
      </c>
      <c r="T123" s="250" t="str">
        <f ca="1">IF(B123="","",IF(ISERROR(MATCH($J123,SorP!$B$1:$B$6230,0)),"",INDIRECT("'SorP'!$A$"&amp;MATCH($J123,SorP!$B$1:$B$6230,0))))</f>
        <v/>
      </c>
      <c r="U123" s="280"/>
      <c r="V123" s="281">
        <f>IF(C123="",NA(),MATCH($B123&amp;$C123,'Smelter Look-up'!$J:$J,0))</f>
        <v>457</v>
      </c>
      <c r="W123" s="282"/>
      <c r="X123" s="282">
        <f t="shared" ref="X123:X186" si="7">IF(AND(C123="Smelter not listed",OR(LEN(D123)=0,LEN(E123)=0)),1,0)</f>
        <v>0</v>
      </c>
      <c r="Y123" s="282"/>
      <c r="Z123" s="282"/>
      <c r="AB123" s="284" t="str">
        <f t="shared" ref="AB123:AB186" si="8">B123&amp;C123</f>
        <v>TinPT Lautan Harmonis Sejahtera</v>
      </c>
    </row>
    <row r="124" spans="1:28" s="283" customFormat="1" ht="34.5" customHeight="1">
      <c r="A124" s="347" t="s">
        <v>3288</v>
      </c>
      <c r="B124" s="347" t="s">
        <v>1264</v>
      </c>
      <c r="C124" s="347" t="s">
        <v>3287</v>
      </c>
      <c r="D124" s="347" t="s">
        <v>15546</v>
      </c>
      <c r="E124" s="347" t="s">
        <v>1232</v>
      </c>
      <c r="F124" s="347" t="s">
        <v>3288</v>
      </c>
      <c r="G124" s="347" t="s">
        <v>14672</v>
      </c>
      <c r="H124" s="237"/>
      <c r="I124" s="238"/>
      <c r="J124" s="238"/>
      <c r="K124" s="240"/>
      <c r="L124" s="240"/>
      <c r="M124" s="240"/>
      <c r="N124" s="240"/>
      <c r="O124" s="240"/>
      <c r="P124" s="239"/>
      <c r="Q124" s="241"/>
      <c r="R124" s="236" t="str">
        <f ca="1">IF(ISERROR($V124),"",OFFSET('Smelter Look-up'!$C$4,$V124-4,0)&amp;"")</f>
        <v>Guangdong Hanhe Non-Ferrous Metal Co., Ltd.</v>
      </c>
      <c r="S124" s="250" t="str">
        <f t="shared" ca="1" si="6"/>
        <v>CN</v>
      </c>
      <c r="T124" s="250" t="str">
        <f ca="1">IF(B124="","",IF(ISERROR(MATCH($J124,SorP!$B$1:$B$6230,0)),"",INDIRECT("'SorP'!$A$"&amp;MATCH($J124,SorP!$B$1:$B$6230,0))))</f>
        <v/>
      </c>
      <c r="U124" s="280"/>
      <c r="V124" s="281">
        <f>IF(C124="",NA(),MATCH($B124&amp;$C124,'Smelter Look-up'!$J:$J,0))</f>
        <v>398</v>
      </c>
      <c r="W124" s="282"/>
      <c r="X124" s="282">
        <f t="shared" si="7"/>
        <v>0</v>
      </c>
      <c r="Y124" s="282"/>
      <c r="Z124" s="282"/>
      <c r="AB124" s="284" t="str">
        <f t="shared" si="8"/>
        <v>TinGuangdong Hanhe Non-Ferrous Metal Co., Ltd.</v>
      </c>
    </row>
    <row r="125" spans="1:28" s="283" customFormat="1" ht="34.5" customHeight="1">
      <c r="A125" s="347" t="s">
        <v>14314</v>
      </c>
      <c r="B125" s="347" t="s">
        <v>1264</v>
      </c>
      <c r="C125" s="347" t="s">
        <v>14313</v>
      </c>
      <c r="D125" s="347" t="s">
        <v>15547</v>
      </c>
      <c r="E125" s="347" t="s">
        <v>1232</v>
      </c>
      <c r="F125" s="347" t="s">
        <v>14314</v>
      </c>
      <c r="G125" s="347" t="s">
        <v>14672</v>
      </c>
      <c r="H125" s="237"/>
      <c r="I125" s="238"/>
      <c r="J125" s="238"/>
      <c r="K125" s="240"/>
      <c r="L125" s="240"/>
      <c r="M125" s="240"/>
      <c r="N125" s="240"/>
      <c r="O125" s="240"/>
      <c r="P125" s="239"/>
      <c r="Q125" s="241"/>
      <c r="R125" s="236" t="str">
        <f ca="1">IF(ISERROR($V125),"",OFFSET('Smelter Look-up'!$C$4,$V125-4,0)&amp;"")</f>
        <v>Chifeng Dajingzi Tin Industry Co., Ltd.</v>
      </c>
      <c r="S125" s="250" t="str">
        <f t="shared" ca="1" si="6"/>
        <v>CN</v>
      </c>
      <c r="T125" s="250" t="str">
        <f ca="1">IF(B125="","",IF(ISERROR(MATCH($J125,SorP!$B$1:$B$6230,0)),"",INDIRECT("'SorP'!$A$"&amp;MATCH($J125,SorP!$B$1:$B$6230,0))))</f>
        <v/>
      </c>
      <c r="U125" s="280"/>
      <c r="V125" s="281">
        <f>IF(C125="",NA(),MATCH($B125&amp;$C125,'Smelter Look-up'!$J:$J,0))</f>
        <v>359</v>
      </c>
      <c r="W125" s="282"/>
      <c r="X125" s="282">
        <f t="shared" si="7"/>
        <v>0</v>
      </c>
      <c r="Y125" s="282"/>
      <c r="Z125" s="282"/>
      <c r="AB125" s="284" t="str">
        <f t="shared" si="8"/>
        <v>TinChifeng Dajingzi Tin Industry Co., Ltd.</v>
      </c>
    </row>
    <row r="126" spans="1:28" s="283" customFormat="1" ht="34.5" customHeight="1">
      <c r="A126" s="347" t="s">
        <v>883</v>
      </c>
      <c r="B126" s="347" t="s">
        <v>1264</v>
      </c>
      <c r="C126" s="347" t="s">
        <v>13597</v>
      </c>
      <c r="D126" s="347" t="s">
        <v>15548</v>
      </c>
      <c r="E126" s="347" t="s">
        <v>1228</v>
      </c>
      <c r="F126" s="347" t="s">
        <v>883</v>
      </c>
      <c r="G126" s="347" t="s">
        <v>14672</v>
      </c>
      <c r="H126" s="237"/>
      <c r="I126" s="238"/>
      <c r="J126" s="238"/>
      <c r="K126" s="240"/>
      <c r="L126" s="240"/>
      <c r="M126" s="240"/>
      <c r="N126" s="240"/>
      <c r="O126" s="240"/>
      <c r="P126" s="239"/>
      <c r="Q126" s="241"/>
      <c r="R126" s="236" t="str">
        <f ca="1">IF(ISERROR($V126),"",OFFSET('Smelter Look-up'!$C$4,$V126-4,0)&amp;"")</f>
        <v>Mineracao Taboca S.A.</v>
      </c>
      <c r="S126" s="250" t="str">
        <f t="shared" ca="1" si="6"/>
        <v>BR</v>
      </c>
      <c r="T126" s="250" t="str">
        <f ca="1">IF(B126="","",IF(ISERROR(MATCH($J126,SorP!$B$1:$B$6230,0)),"",INDIRECT("'SorP'!$A$"&amp;MATCH($J126,SorP!$B$1:$B$6230,0))))</f>
        <v/>
      </c>
      <c r="U126" s="280"/>
      <c r="V126" s="281">
        <f>IF(C126="",NA(),MATCH($B126&amp;$C126,'Smelter Look-up'!$J:$J,0))</f>
        <v>425</v>
      </c>
      <c r="W126" s="282"/>
      <c r="X126" s="282">
        <f t="shared" si="7"/>
        <v>0</v>
      </c>
      <c r="Y126" s="282"/>
      <c r="Z126" s="282"/>
      <c r="AB126" s="284" t="str">
        <f t="shared" si="8"/>
        <v>TinMineracao Taboca S.A.</v>
      </c>
    </row>
    <row r="127" spans="1:28" s="283" customFormat="1" ht="34.5" customHeight="1">
      <c r="A127" s="347" t="s">
        <v>887</v>
      </c>
      <c r="B127" s="347" t="s">
        <v>1264</v>
      </c>
      <c r="C127" s="347" t="s">
        <v>886</v>
      </c>
      <c r="D127" s="347" t="s">
        <v>15549</v>
      </c>
      <c r="E127" s="347" t="s">
        <v>1016</v>
      </c>
      <c r="F127" s="347" t="s">
        <v>887</v>
      </c>
      <c r="G127" s="347" t="s">
        <v>14672</v>
      </c>
      <c r="H127" s="237"/>
      <c r="I127" s="238"/>
      <c r="J127" s="238"/>
      <c r="K127" s="240"/>
      <c r="L127" s="240"/>
      <c r="M127" s="240"/>
      <c r="N127" s="240"/>
      <c r="O127" s="240"/>
      <c r="P127" s="239"/>
      <c r="Q127" s="241"/>
      <c r="R127" s="236" t="str">
        <f ca="1">IF(ISERROR($V127),"",OFFSET('Smelter Look-up'!$C$4,$V127-4,0)&amp;"")</f>
        <v>O.M. Manufacturing (Thailand) Co., Ltd.</v>
      </c>
      <c r="S127" s="250" t="str">
        <f t="shared" ca="1" si="6"/>
        <v>TH</v>
      </c>
      <c r="T127" s="250" t="str">
        <f ca="1">IF(B127="","",IF(ISERROR(MATCH($J127,SorP!$B$1:$B$6230,0)),"",INDIRECT("'SorP'!$A$"&amp;MATCH($J127,SorP!$B$1:$B$6230,0))))</f>
        <v/>
      </c>
      <c r="U127" s="280"/>
      <c r="V127" s="281">
        <f>IF(C127="",NA(),MATCH($B127&amp;$C127,'Smelter Look-up'!$J:$J,0))</f>
        <v>435</v>
      </c>
      <c r="W127" s="282"/>
      <c r="X127" s="282">
        <f t="shared" si="7"/>
        <v>0</v>
      </c>
      <c r="Y127" s="282"/>
      <c r="Z127" s="282"/>
      <c r="AB127" s="284" t="str">
        <f t="shared" si="8"/>
        <v>TinO.M. Manufacturing (Thailand) Co., Ltd.</v>
      </c>
    </row>
    <row r="128" spans="1:28" s="283" customFormat="1" ht="34.5" customHeight="1">
      <c r="A128" s="347" t="s">
        <v>889</v>
      </c>
      <c r="B128" s="347" t="s">
        <v>1264</v>
      </c>
      <c r="C128" s="347" t="s">
        <v>971</v>
      </c>
      <c r="D128" s="347" t="s">
        <v>15520</v>
      </c>
      <c r="E128" s="347" t="s">
        <v>1238</v>
      </c>
      <c r="F128" s="347" t="s">
        <v>889</v>
      </c>
      <c r="G128" s="347" t="s">
        <v>14672</v>
      </c>
      <c r="H128" s="237"/>
      <c r="I128" s="238"/>
      <c r="J128" s="238"/>
      <c r="K128" s="240"/>
      <c r="L128" s="240"/>
      <c r="M128" s="240"/>
      <c r="N128" s="240"/>
      <c r="O128" s="240"/>
      <c r="P128" s="239"/>
      <c r="Q128" s="241"/>
      <c r="R128" s="236" t="str">
        <f ca="1">IF(ISERROR($V128),"",OFFSET('Smelter Look-up'!$C$4,$V128-4,0)&amp;"")</f>
        <v>PT Artha Cipta Langgeng</v>
      </c>
      <c r="S128" s="250" t="str">
        <f t="shared" ca="1" si="6"/>
        <v>ID</v>
      </c>
      <c r="T128" s="250" t="str">
        <f ca="1">IF(B128="","",IF(ISERROR(MATCH($J128,SorP!$B$1:$B$6230,0)),"",INDIRECT("'SorP'!$A$"&amp;MATCH($J128,SorP!$B$1:$B$6230,0))))</f>
        <v/>
      </c>
      <c r="U128" s="280"/>
      <c r="V128" s="281">
        <f>IF(C128="",NA(),MATCH($B128&amp;$C128,'Smelter Look-up'!$J:$J,0))</f>
        <v>442</v>
      </c>
      <c r="W128" s="282"/>
      <c r="X128" s="282">
        <f t="shared" si="7"/>
        <v>0</v>
      </c>
      <c r="Y128" s="282"/>
      <c r="Z128" s="282"/>
      <c r="AB128" s="284" t="str">
        <f t="shared" si="8"/>
        <v>TinPT Artha Cipta Langgeng</v>
      </c>
    </row>
    <row r="129" spans="1:28" s="283" customFormat="1" ht="34.5" customHeight="1">
      <c r="A129" s="347" t="s">
        <v>897</v>
      </c>
      <c r="B129" s="347" t="s">
        <v>1264</v>
      </c>
      <c r="C129" s="347" t="s">
        <v>723</v>
      </c>
      <c r="D129" s="347" t="s">
        <v>15520</v>
      </c>
      <c r="E129" s="347" t="s">
        <v>1238</v>
      </c>
      <c r="F129" s="347" t="s">
        <v>897</v>
      </c>
      <c r="G129" s="347" t="s">
        <v>14672</v>
      </c>
      <c r="H129" s="237"/>
      <c r="I129" s="238"/>
      <c r="J129" s="238"/>
      <c r="K129" s="240"/>
      <c r="L129" s="240"/>
      <c r="M129" s="240"/>
      <c r="N129" s="240"/>
      <c r="O129" s="240"/>
      <c r="P129" s="239"/>
      <c r="Q129" s="241"/>
      <c r="R129" s="236" t="str">
        <f ca="1">IF(ISERROR($V129),"",OFFSET('Smelter Look-up'!$C$4,$V129-4,0)&amp;"")</f>
        <v>PT Mitra Stania Prima</v>
      </c>
      <c r="S129" s="250" t="str">
        <f t="shared" ca="1" si="6"/>
        <v>ID</v>
      </c>
      <c r="T129" s="250" t="str">
        <f ca="1">IF(B129="","",IF(ISERROR(MATCH($J129,SorP!$B$1:$B$6230,0)),"",INDIRECT("'SorP'!$A$"&amp;MATCH($J129,SorP!$B$1:$B$6230,0))))</f>
        <v/>
      </c>
      <c r="U129" s="280"/>
      <c r="V129" s="281">
        <f>IF(C129="",NA(),MATCH($B129&amp;$C129,'Smelter Look-up'!$J:$J,0))</f>
        <v>459</v>
      </c>
      <c r="W129" s="282"/>
      <c r="X129" s="282">
        <f t="shared" si="7"/>
        <v>0</v>
      </c>
      <c r="Y129" s="282"/>
      <c r="Z129" s="282"/>
      <c r="AB129" s="284" t="str">
        <f t="shared" si="8"/>
        <v>TinPT Mitra Stania Prima</v>
      </c>
    </row>
    <row r="130" spans="1:28" s="283" customFormat="1" ht="34.5" customHeight="1">
      <c r="A130" s="347" t="s">
        <v>899</v>
      </c>
      <c r="B130" s="347" t="s">
        <v>1264</v>
      </c>
      <c r="C130" s="347" t="s">
        <v>898</v>
      </c>
      <c r="D130" s="347" t="s">
        <v>15516</v>
      </c>
      <c r="E130" s="347" t="s">
        <v>1238</v>
      </c>
      <c r="F130" s="347" t="s">
        <v>899</v>
      </c>
      <c r="G130" s="347" t="s">
        <v>14672</v>
      </c>
      <c r="H130" s="237"/>
      <c r="I130" s="238"/>
      <c r="J130" s="238"/>
      <c r="K130" s="240"/>
      <c r="L130" s="240"/>
      <c r="M130" s="240"/>
      <c r="N130" s="240"/>
      <c r="O130" s="240"/>
      <c r="P130" s="239"/>
      <c r="Q130" s="241"/>
      <c r="R130" s="236" t="str">
        <f ca="1">IF(ISERROR($V130),"",OFFSET('Smelter Look-up'!$C$4,$V130-4,0)&amp;"")</f>
        <v>PT Prima Timah Utama</v>
      </c>
      <c r="S130" s="250" t="str">
        <f t="shared" ca="1" si="6"/>
        <v>ID</v>
      </c>
      <c r="T130" s="250" t="str">
        <f ca="1">IF(B130="","",IF(ISERROR(MATCH($J130,SorP!$B$1:$B$6230,0)),"",INDIRECT("'SorP'!$A$"&amp;MATCH($J130,SorP!$B$1:$B$6230,0))))</f>
        <v/>
      </c>
      <c r="U130" s="280"/>
      <c r="V130" s="281">
        <f>IF(C130="",NA(),MATCH($B130&amp;$C130,'Smelter Look-up'!$J:$J,0))</f>
        <v>462</v>
      </c>
      <c r="W130" s="282"/>
      <c r="X130" s="282">
        <f t="shared" si="7"/>
        <v>0</v>
      </c>
      <c r="Y130" s="282"/>
      <c r="Z130" s="282"/>
      <c r="AB130" s="284" t="str">
        <f t="shared" si="8"/>
        <v>TinPT Prima Timah Utama</v>
      </c>
    </row>
    <row r="131" spans="1:28" s="283" customFormat="1" ht="34.5" customHeight="1">
      <c r="A131" s="347" t="s">
        <v>907</v>
      </c>
      <c r="B131" s="347" t="s">
        <v>1264</v>
      </c>
      <c r="C131" s="347" t="s">
        <v>2625</v>
      </c>
      <c r="D131" s="347" t="s">
        <v>15550</v>
      </c>
      <c r="E131" s="347" t="s">
        <v>1228</v>
      </c>
      <c r="F131" s="347" t="s">
        <v>907</v>
      </c>
      <c r="G131" s="347" t="s">
        <v>14672</v>
      </c>
      <c r="H131" s="237"/>
      <c r="I131" s="238"/>
      <c r="J131" s="238"/>
      <c r="K131" s="240"/>
      <c r="L131" s="240"/>
      <c r="M131" s="240"/>
      <c r="N131" s="240"/>
      <c r="O131" s="240"/>
      <c r="P131" s="239"/>
      <c r="Q131" s="241"/>
      <c r="R131" s="236" t="str">
        <f ca="1">IF(ISERROR($V131),"",OFFSET('Smelter Look-up'!$C$4,$V131-4,0)&amp;"")</f>
        <v>Soft Metais Ltda.</v>
      </c>
      <c r="S131" s="250" t="str">
        <f t="shared" ca="1" si="6"/>
        <v>BR</v>
      </c>
      <c r="T131" s="250" t="str">
        <f ca="1">IF(B131="","",IF(ISERROR(MATCH($J131,SorP!$B$1:$B$6230,0)),"",INDIRECT("'SorP'!$A$"&amp;MATCH($J131,SorP!$B$1:$B$6230,0))))</f>
        <v/>
      </c>
      <c r="U131" s="280"/>
      <c r="V131" s="281">
        <f>IF(C131="",NA(),MATCH($B131&amp;$C131,'Smelter Look-up'!$J:$J,0))</f>
        <v>479</v>
      </c>
      <c r="W131" s="282"/>
      <c r="X131" s="282">
        <f t="shared" si="7"/>
        <v>0</v>
      </c>
      <c r="Y131" s="282"/>
      <c r="Z131" s="282"/>
      <c r="AB131" s="284" t="str">
        <f t="shared" si="8"/>
        <v>TinSoft Metais Ltda.</v>
      </c>
    </row>
    <row r="132" spans="1:28" s="283" customFormat="1" ht="34.5" customHeight="1">
      <c r="A132" s="347" t="s">
        <v>2107</v>
      </c>
      <c r="B132" s="347" t="s">
        <v>1264</v>
      </c>
      <c r="C132" s="347" t="s">
        <v>2106</v>
      </c>
      <c r="D132" s="347" t="s">
        <v>15551</v>
      </c>
      <c r="E132" s="347" t="s">
        <v>1232</v>
      </c>
      <c r="F132" s="347" t="s">
        <v>2107</v>
      </c>
      <c r="G132" s="347" t="s">
        <v>14672</v>
      </c>
      <c r="H132" s="237"/>
      <c r="I132" s="238"/>
      <c r="J132" s="238"/>
      <c r="K132" s="240"/>
      <c r="L132" s="240"/>
      <c r="M132" s="240"/>
      <c r="N132" s="240"/>
      <c r="O132" s="240"/>
      <c r="P132" s="239"/>
      <c r="Q132" s="241"/>
      <c r="R132" s="236" t="str">
        <f ca="1">IF(ISERROR($V132),"",OFFSET('Smelter Look-up'!$C$4,$V132-4,0)&amp;"")</f>
        <v>Gejiu Yunxin Nonferrous Electrolysis Co., Ltd.</v>
      </c>
      <c r="S132" s="250" t="str">
        <f t="shared" ca="1" si="6"/>
        <v>CN</v>
      </c>
      <c r="T132" s="250" t="str">
        <f ca="1">IF(B132="","",IF(ISERROR(MATCH($J132,SorP!$B$1:$B$6230,0)),"",INDIRECT("'SorP'!$A$"&amp;MATCH($J132,SorP!$B$1:$B$6230,0))))</f>
        <v/>
      </c>
      <c r="U132" s="280"/>
      <c r="V132" s="281">
        <f>IF(C132="",NA(),MATCH($B132&amp;$C132,'Smelter Look-up'!$J:$J,0))</f>
        <v>393</v>
      </c>
      <c r="W132" s="282"/>
      <c r="X132" s="282">
        <f t="shared" si="7"/>
        <v>0</v>
      </c>
      <c r="Y132" s="282"/>
      <c r="Z132" s="282"/>
      <c r="AB132" s="284" t="str">
        <f t="shared" si="8"/>
        <v>TinGejiu Yunxin Nonferrous Electrolysis Co., Ltd.</v>
      </c>
    </row>
    <row r="133" spans="1:28" s="283" customFormat="1" ht="34.5" customHeight="1">
      <c r="A133" s="347" t="s">
        <v>1560</v>
      </c>
      <c r="B133" s="347" t="s">
        <v>1264</v>
      </c>
      <c r="C133" s="347" t="s">
        <v>1559</v>
      </c>
      <c r="D133" s="347" t="s">
        <v>15516</v>
      </c>
      <c r="E133" s="347" t="s">
        <v>1238</v>
      </c>
      <c r="F133" s="347" t="s">
        <v>1560</v>
      </c>
      <c r="G133" s="347" t="s">
        <v>14672</v>
      </c>
      <c r="H133" s="237"/>
      <c r="I133" s="238"/>
      <c r="J133" s="238"/>
      <c r="K133" s="240"/>
      <c r="L133" s="240"/>
      <c r="M133" s="240"/>
      <c r="N133" s="240"/>
      <c r="O133" s="240"/>
      <c r="P133" s="239"/>
      <c r="Q133" s="241"/>
      <c r="R133" s="236" t="str">
        <f ca="1">IF(ISERROR($V133),"",OFFSET('Smelter Look-up'!$C$4,$V133-4,0)&amp;"")</f>
        <v>CV Venus Inti Perkasa</v>
      </c>
      <c r="S133" s="250" t="str">
        <f t="shared" ca="1" si="6"/>
        <v>ID</v>
      </c>
      <c r="T133" s="250" t="str">
        <f ca="1">IF(B133="","",IF(ISERROR(MATCH($J133,SorP!$B$1:$B$6230,0)),"",INDIRECT("'SorP'!$A$"&amp;MATCH($J133,SorP!$B$1:$B$6230,0))))</f>
        <v/>
      </c>
      <c r="U133" s="280"/>
      <c r="V133" s="281">
        <f>IF(C133="",NA(),MATCH($B133&amp;$C133,'Smelter Look-up'!$J:$J,0))</f>
        <v>376</v>
      </c>
      <c r="W133" s="282"/>
      <c r="X133" s="282">
        <f t="shared" si="7"/>
        <v>0</v>
      </c>
      <c r="Y133" s="282"/>
      <c r="Z133" s="282"/>
      <c r="AB133" s="284" t="str">
        <f t="shared" si="8"/>
        <v>TinCV Venus Inti Perkasa</v>
      </c>
    </row>
    <row r="134" spans="1:28" s="283" customFormat="1" ht="34.5" customHeight="1">
      <c r="A134" s="346"/>
      <c r="B134" s="236"/>
      <c r="C134" s="242"/>
      <c r="D134" s="236"/>
      <c r="E134" s="236"/>
      <c r="F134" s="236"/>
      <c r="G134" s="236"/>
      <c r="H134" s="237"/>
      <c r="I134" s="238"/>
      <c r="J134" s="238"/>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si="7"/>
        <v>0</v>
      </c>
      <c r="Y134" s="282"/>
      <c r="Z134" s="282"/>
      <c r="AB134" s="284" t="str">
        <f t="shared" si="8"/>
        <v/>
      </c>
    </row>
    <row r="135" spans="1:28" s="283" customFormat="1" ht="34.5" customHeight="1">
      <c r="A135" s="346"/>
      <c r="B135" s="236"/>
      <c r="C135" s="242"/>
      <c r="D135" s="236"/>
      <c r="E135" s="236"/>
      <c r="F135" s="236"/>
      <c r="G135" s="236"/>
      <c r="H135" s="237"/>
      <c r="I135" s="238"/>
      <c r="J135" s="238"/>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si="7"/>
        <v>0</v>
      </c>
      <c r="Y135" s="282"/>
      <c r="Z135" s="282"/>
      <c r="AB135" s="284" t="str">
        <f t="shared" si="8"/>
        <v/>
      </c>
    </row>
    <row r="136" spans="1:28" s="283" customFormat="1" ht="34.5" customHeight="1">
      <c r="A136" s="345"/>
      <c r="B136" s="236"/>
      <c r="C136" s="242"/>
      <c r="D136" s="236"/>
      <c r="E136" s="236"/>
      <c r="F136" s="236"/>
      <c r="G136" s="236"/>
      <c r="H136" s="237"/>
      <c r="I136" s="238"/>
      <c r="J136" s="238"/>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si="7"/>
        <v>0</v>
      </c>
      <c r="Y136" s="282"/>
      <c r="Z136" s="282"/>
      <c r="AB136" s="284" t="str">
        <f t="shared" si="8"/>
        <v/>
      </c>
    </row>
    <row r="137" spans="1:28" s="283" customFormat="1" ht="34.5" customHeight="1">
      <c r="A137" s="346"/>
      <c r="B137" s="236"/>
      <c r="C137" s="242"/>
      <c r="D137" s="236"/>
      <c r="E137" s="236"/>
      <c r="F137" s="236"/>
      <c r="G137" s="236"/>
      <c r="H137" s="237"/>
      <c r="I137" s="238"/>
      <c r="J137" s="238"/>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si="7"/>
        <v>0</v>
      </c>
      <c r="Y137" s="282"/>
      <c r="Z137" s="282"/>
      <c r="AB137" s="284" t="str">
        <f t="shared" si="8"/>
        <v/>
      </c>
    </row>
    <row r="138" spans="1:28" s="283" customFormat="1" ht="34.5" customHeight="1">
      <c r="A138" s="346"/>
      <c r="B138" s="236"/>
      <c r="C138" s="242"/>
      <c r="D138" s="236"/>
      <c r="E138" s="236"/>
      <c r="F138" s="236"/>
      <c r="G138" s="236"/>
      <c r="H138" s="237"/>
      <c r="I138" s="238"/>
      <c r="J138" s="238"/>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si="7"/>
        <v>0</v>
      </c>
      <c r="Y138" s="282"/>
      <c r="Z138" s="282"/>
      <c r="AB138" s="284" t="str">
        <f t="shared" si="8"/>
        <v/>
      </c>
    </row>
    <row r="139" spans="1:28" s="283" customFormat="1" ht="34.5" customHeight="1">
      <c r="A139" s="346"/>
      <c r="B139" s="236"/>
      <c r="C139" s="242"/>
      <c r="D139" s="236"/>
      <c r="E139" s="236"/>
      <c r="F139" s="236"/>
      <c r="G139" s="236"/>
      <c r="H139" s="237"/>
      <c r="I139" s="238"/>
      <c r="J139" s="238"/>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si="7"/>
        <v>0</v>
      </c>
      <c r="Y139" s="282"/>
      <c r="Z139" s="282"/>
      <c r="AB139" s="284" t="str">
        <f t="shared" si="8"/>
        <v/>
      </c>
    </row>
    <row r="140" spans="1:28" s="283" customFormat="1" ht="34.5" customHeight="1">
      <c r="A140" s="345"/>
      <c r="B140" s="236"/>
      <c r="C140" s="242"/>
      <c r="D140" s="236"/>
      <c r="E140" s="236"/>
      <c r="F140" s="236"/>
      <c r="G140" s="236"/>
      <c r="H140" s="237"/>
      <c r="I140" s="238"/>
      <c r="J140" s="238"/>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si="7"/>
        <v>0</v>
      </c>
      <c r="Y140" s="282"/>
      <c r="Z140" s="282"/>
      <c r="AB140" s="284" t="str">
        <f t="shared" si="8"/>
        <v/>
      </c>
    </row>
    <row r="141" spans="1:28" s="283" customFormat="1" ht="34.5" customHeight="1">
      <c r="A141" s="345"/>
      <c r="B141" s="236"/>
      <c r="C141" s="242"/>
      <c r="D141" s="236"/>
      <c r="E141" s="236"/>
      <c r="F141" s="236"/>
      <c r="G141" s="236"/>
      <c r="H141" s="237"/>
      <c r="I141" s="238"/>
      <c r="J141" s="238"/>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si="7"/>
        <v>0</v>
      </c>
      <c r="Y141" s="282"/>
      <c r="Z141" s="282"/>
      <c r="AB141" s="284" t="str">
        <f t="shared" si="8"/>
        <v/>
      </c>
    </row>
    <row r="142" spans="1:28" s="283" customFormat="1" ht="34.5" customHeight="1">
      <c r="A142" s="345"/>
      <c r="B142" s="236"/>
      <c r="C142" s="242"/>
      <c r="D142" s="236"/>
      <c r="E142" s="236"/>
      <c r="F142" s="236"/>
      <c r="G142" s="236"/>
      <c r="H142" s="237"/>
      <c r="I142" s="238"/>
      <c r="J142" s="238"/>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si="7"/>
        <v>0</v>
      </c>
      <c r="Y142" s="282"/>
      <c r="Z142" s="282"/>
      <c r="AB142" s="284" t="str">
        <f t="shared" si="8"/>
        <v/>
      </c>
    </row>
    <row r="143" spans="1:28" s="283" customFormat="1" ht="34.5" customHeight="1">
      <c r="A143" s="345"/>
      <c r="B143" s="236"/>
      <c r="C143" s="242"/>
      <c r="D143" s="236"/>
      <c r="E143" s="236"/>
      <c r="F143" s="236"/>
      <c r="G143" s="236"/>
      <c r="H143" s="237"/>
      <c r="I143" s="238"/>
      <c r="J143" s="238"/>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si="7"/>
        <v>0</v>
      </c>
      <c r="Y143" s="282"/>
      <c r="Z143" s="282"/>
      <c r="AB143" s="284" t="str">
        <f t="shared" si="8"/>
        <v/>
      </c>
    </row>
    <row r="144" spans="1:28" s="283" customFormat="1" ht="34.5" customHeight="1">
      <c r="A144" s="345"/>
      <c r="B144" s="236"/>
      <c r="C144" s="242"/>
      <c r="D144" s="236"/>
      <c r="E144" s="236"/>
      <c r="F144" s="236"/>
      <c r="G144" s="236"/>
      <c r="H144" s="237"/>
      <c r="I144" s="238"/>
      <c r="J144" s="238"/>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si="7"/>
        <v>0</v>
      </c>
      <c r="Y144" s="282"/>
      <c r="Z144" s="282"/>
      <c r="AB144" s="284" t="str">
        <f t="shared" si="8"/>
        <v/>
      </c>
    </row>
    <row r="145" spans="1:28" s="283" customFormat="1" ht="34.5" customHeight="1">
      <c r="A145" s="345"/>
      <c r="B145" s="236"/>
      <c r="C145" s="242"/>
      <c r="D145" s="236"/>
      <c r="E145" s="236"/>
      <c r="F145" s="236"/>
      <c r="G145" s="236"/>
      <c r="H145" s="237"/>
      <c r="I145" s="238"/>
      <c r="J145" s="238"/>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si="7"/>
        <v>0</v>
      </c>
      <c r="Y145" s="282"/>
      <c r="Z145" s="282"/>
      <c r="AB145" s="284" t="str">
        <f t="shared" si="8"/>
        <v/>
      </c>
    </row>
    <row r="146" spans="1:28" s="283" customFormat="1" ht="34.5" customHeight="1">
      <c r="A146" s="235"/>
      <c r="B146" s="236"/>
      <c r="C146" s="242"/>
      <c r="D146" s="236"/>
      <c r="E146" s="236"/>
      <c r="F146" s="236"/>
      <c r="G146" s="236"/>
      <c r="H146" s="237"/>
      <c r="I146" s="238"/>
      <c r="J146" s="238"/>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si="7"/>
        <v>0</v>
      </c>
      <c r="Y146" s="282"/>
      <c r="Z146" s="282"/>
      <c r="AB146" s="284" t="str">
        <f t="shared" si="8"/>
        <v/>
      </c>
    </row>
    <row r="147" spans="1:28" s="283" customFormat="1" ht="34.5" customHeight="1">
      <c r="A147" s="235"/>
      <c r="B147" s="236"/>
      <c r="C147" s="242"/>
      <c r="D147" s="236"/>
      <c r="E147" s="236"/>
      <c r="F147" s="236"/>
      <c r="G147" s="236"/>
      <c r="H147" s="237"/>
      <c r="I147" s="238"/>
      <c r="J147" s="238"/>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si="7"/>
        <v>0</v>
      </c>
      <c r="Y147" s="282"/>
      <c r="Z147" s="282"/>
      <c r="AB147" s="284" t="str">
        <f t="shared" si="8"/>
        <v/>
      </c>
    </row>
    <row r="148" spans="1:28" s="283" customFormat="1" ht="34.5" customHeight="1">
      <c r="A148" s="235"/>
      <c r="B148" s="236"/>
      <c r="C148" s="242"/>
      <c r="D148" s="236"/>
      <c r="E148" s="236"/>
      <c r="F148" s="236"/>
      <c r="G148" s="236"/>
      <c r="H148" s="237"/>
      <c r="I148" s="238"/>
      <c r="J148" s="238"/>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si="7"/>
        <v>0</v>
      </c>
      <c r="Y148" s="282"/>
      <c r="Z148" s="282"/>
      <c r="AB148" s="284" t="str">
        <f t="shared" si="8"/>
        <v/>
      </c>
    </row>
    <row r="149" spans="1:28" s="283" customFormat="1" ht="34.5" customHeight="1">
      <c r="A149" s="235"/>
      <c r="B149" s="236"/>
      <c r="C149" s="242"/>
      <c r="D149" s="236"/>
      <c r="E149" s="236"/>
      <c r="F149" s="236"/>
      <c r="G149" s="236"/>
      <c r="H149" s="237"/>
      <c r="I149" s="238"/>
      <c r="J149" s="238"/>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si="7"/>
        <v>0</v>
      </c>
      <c r="Y149" s="282"/>
      <c r="Z149" s="282"/>
      <c r="AB149" s="284" t="str">
        <f t="shared" si="8"/>
        <v/>
      </c>
    </row>
    <row r="150" spans="1:28" s="283" customFormat="1" ht="34.5" customHeight="1">
      <c r="A150" s="235"/>
      <c r="B150" s="236"/>
      <c r="C150" s="242"/>
      <c r="D150" s="236"/>
      <c r="E150" s="236"/>
      <c r="F150" s="236"/>
      <c r="G150" s="236"/>
      <c r="H150" s="237"/>
      <c r="I150" s="238"/>
      <c r="J150" s="238"/>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si="7"/>
        <v>0</v>
      </c>
      <c r="Y150" s="282"/>
      <c r="Z150" s="282"/>
      <c r="AB150" s="284" t="str">
        <f t="shared" si="8"/>
        <v/>
      </c>
    </row>
    <row r="151" spans="1:28" s="283" customFormat="1" ht="34.5" customHeight="1">
      <c r="A151" s="235"/>
      <c r="B151" s="236"/>
      <c r="C151" s="242"/>
      <c r="D151" s="236"/>
      <c r="E151" s="236"/>
      <c r="F151" s="236"/>
      <c r="G151" s="236"/>
      <c r="H151" s="237"/>
      <c r="I151" s="238"/>
      <c r="J151" s="238"/>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si="7"/>
        <v>0</v>
      </c>
      <c r="Y151" s="282"/>
      <c r="Z151" s="282"/>
      <c r="AB151" s="284" t="str">
        <f t="shared" si="8"/>
        <v/>
      </c>
    </row>
    <row r="152" spans="1:28" s="283" customFormat="1" ht="34.5" customHeight="1">
      <c r="A152" s="235"/>
      <c r="B152" s="236"/>
      <c r="C152" s="242"/>
      <c r="D152" s="236"/>
      <c r="E152" s="236"/>
      <c r="F152" s="236"/>
      <c r="G152" s="236"/>
      <c r="H152" s="237"/>
      <c r="I152" s="238"/>
      <c r="J152" s="238"/>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si="7"/>
        <v>0</v>
      </c>
      <c r="Y152" s="282"/>
      <c r="Z152" s="282"/>
      <c r="AB152" s="284" t="str">
        <f t="shared" si="8"/>
        <v/>
      </c>
    </row>
    <row r="153" spans="1:28" s="283" customFormat="1" ht="34.5" customHeight="1">
      <c r="A153" s="235"/>
      <c r="B153" s="236"/>
      <c r="C153" s="242"/>
      <c r="D153" s="236"/>
      <c r="E153" s="236"/>
      <c r="F153" s="236"/>
      <c r="G153" s="236"/>
      <c r="H153" s="237"/>
      <c r="I153" s="238"/>
      <c r="J153" s="238"/>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si="7"/>
        <v>0</v>
      </c>
      <c r="Y153" s="282"/>
      <c r="Z153" s="282"/>
      <c r="AB153" s="284" t="str">
        <f t="shared" si="8"/>
        <v/>
      </c>
    </row>
    <row r="154" spans="1:28" s="283" customFormat="1" ht="34.5" customHeight="1">
      <c r="A154" s="235"/>
      <c r="B154" s="236"/>
      <c r="C154" s="242"/>
      <c r="D154" s="236"/>
      <c r="E154" s="236"/>
      <c r="F154" s="236"/>
      <c r="G154" s="236"/>
      <c r="H154" s="237"/>
      <c r="I154" s="238"/>
      <c r="J154" s="238"/>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si="7"/>
        <v>0</v>
      </c>
      <c r="Y154" s="282"/>
      <c r="Z154" s="282"/>
      <c r="AB154" s="284" t="str">
        <f t="shared" si="8"/>
        <v/>
      </c>
    </row>
    <row r="155" spans="1:28" s="283" customFormat="1" ht="34.5" customHeight="1">
      <c r="A155" s="235"/>
      <c r="B155" s="236"/>
      <c r="C155" s="242"/>
      <c r="D155" s="236"/>
      <c r="E155" s="236"/>
      <c r="F155" s="236"/>
      <c r="G155" s="236"/>
      <c r="H155" s="237"/>
      <c r="I155" s="238"/>
      <c r="J155" s="238"/>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si="7"/>
        <v>0</v>
      </c>
      <c r="Y155" s="282"/>
      <c r="Z155" s="282"/>
      <c r="AB155" s="284" t="str">
        <f t="shared" si="8"/>
        <v/>
      </c>
    </row>
    <row r="156" spans="1:28" s="283" customFormat="1" ht="34.5" customHeight="1">
      <c r="A156" s="235"/>
      <c r="B156" s="236"/>
      <c r="C156" s="242"/>
      <c r="D156" s="236"/>
      <c r="E156" s="236"/>
      <c r="F156" s="236"/>
      <c r="G156" s="236"/>
      <c r="H156" s="237"/>
      <c r="I156" s="238"/>
      <c r="J156" s="238"/>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si="7"/>
        <v>0</v>
      </c>
      <c r="Y156" s="282"/>
      <c r="Z156" s="282"/>
      <c r="AB156" s="284" t="str">
        <f t="shared" si="8"/>
        <v/>
      </c>
    </row>
    <row r="157" spans="1:28" s="283" customFormat="1" ht="34.5" customHeight="1">
      <c r="A157" s="235"/>
      <c r="B157" s="236"/>
      <c r="C157" s="242"/>
      <c r="D157" s="236"/>
      <c r="E157" s="236"/>
      <c r="F157" s="236"/>
      <c r="G157" s="236"/>
      <c r="H157" s="237"/>
      <c r="I157" s="238"/>
      <c r="J157" s="238"/>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si="7"/>
        <v>0</v>
      </c>
      <c r="Y157" s="282"/>
      <c r="Z157" s="282"/>
      <c r="AB157" s="284" t="str">
        <f t="shared" si="8"/>
        <v/>
      </c>
    </row>
    <row r="158" spans="1:28" s="283" customFormat="1" ht="34.5" customHeight="1">
      <c r="A158" s="235"/>
      <c r="B158" s="236"/>
      <c r="C158" s="242"/>
      <c r="D158" s="236"/>
      <c r="E158" s="236"/>
      <c r="F158" s="236"/>
      <c r="G158" s="236"/>
      <c r="H158" s="237"/>
      <c r="I158" s="238"/>
      <c r="J158" s="238"/>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si="7"/>
        <v>0</v>
      </c>
      <c r="Y158" s="282"/>
      <c r="Z158" s="282"/>
      <c r="AB158" s="284" t="str">
        <f t="shared" si="8"/>
        <v/>
      </c>
    </row>
    <row r="159" spans="1:28" s="283" customFormat="1" ht="34.5" customHeight="1">
      <c r="A159" s="235"/>
      <c r="B159" s="236"/>
      <c r="C159" s="242"/>
      <c r="D159" s="236"/>
      <c r="E159" s="236"/>
      <c r="F159" s="236"/>
      <c r="G159" s="236"/>
      <c r="H159" s="237"/>
      <c r="I159" s="238"/>
      <c r="J159" s="238"/>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si="7"/>
        <v>0</v>
      </c>
      <c r="Y159" s="282"/>
      <c r="Z159" s="282"/>
      <c r="AB159" s="284" t="str">
        <f t="shared" si="8"/>
        <v/>
      </c>
    </row>
    <row r="160" spans="1:28" s="283" customFormat="1" ht="34.5" customHeight="1">
      <c r="A160" s="235"/>
      <c r="B160" s="236"/>
      <c r="C160" s="242"/>
      <c r="D160" s="236"/>
      <c r="E160" s="236"/>
      <c r="F160" s="236"/>
      <c r="G160" s="236"/>
      <c r="H160" s="237"/>
      <c r="I160" s="238"/>
      <c r="J160" s="238"/>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si="7"/>
        <v>0</v>
      </c>
      <c r="Y160" s="282"/>
      <c r="Z160" s="282"/>
      <c r="AB160" s="284" t="str">
        <f t="shared" si="8"/>
        <v/>
      </c>
    </row>
    <row r="161" spans="1:28" s="283" customFormat="1" ht="34.5" customHeight="1">
      <c r="A161" s="235"/>
      <c r="B161" s="236"/>
      <c r="C161" s="242"/>
      <c r="D161" s="236"/>
      <c r="E161" s="236"/>
      <c r="F161" s="236"/>
      <c r="G161" s="236"/>
      <c r="H161" s="237"/>
      <c r="I161" s="238"/>
      <c r="J161" s="238"/>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si="7"/>
        <v>0</v>
      </c>
      <c r="Y161" s="282"/>
      <c r="Z161" s="282"/>
      <c r="AB161" s="284" t="str">
        <f t="shared" si="8"/>
        <v/>
      </c>
    </row>
    <row r="162" spans="1:28" s="283" customFormat="1" ht="34.5" customHeight="1">
      <c r="A162" s="235"/>
      <c r="B162" s="236"/>
      <c r="C162" s="242"/>
      <c r="D162" s="236"/>
      <c r="E162" s="236"/>
      <c r="F162" s="236"/>
      <c r="G162" s="236"/>
      <c r="H162" s="237"/>
      <c r="I162" s="238"/>
      <c r="J162" s="238"/>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si="7"/>
        <v>0</v>
      </c>
      <c r="Y162" s="282"/>
      <c r="Z162" s="282"/>
      <c r="AB162" s="284" t="str">
        <f t="shared" si="8"/>
        <v/>
      </c>
    </row>
    <row r="163" spans="1:28" s="283" customFormat="1" ht="34.5" customHeight="1">
      <c r="A163" s="235"/>
      <c r="B163" s="236"/>
      <c r="C163" s="242"/>
      <c r="D163" s="236"/>
      <c r="E163" s="236"/>
      <c r="F163" s="236"/>
      <c r="G163" s="236"/>
      <c r="H163" s="237"/>
      <c r="I163" s="238"/>
      <c r="J163" s="238"/>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si="7"/>
        <v>0</v>
      </c>
      <c r="Y163" s="282"/>
      <c r="Z163" s="282"/>
      <c r="AB163" s="284" t="str">
        <f t="shared" si="8"/>
        <v/>
      </c>
    </row>
    <row r="164" spans="1:28" s="283" customFormat="1" ht="34.5" customHeight="1">
      <c r="A164" s="235"/>
      <c r="B164" s="236"/>
      <c r="C164" s="242"/>
      <c r="D164" s="236"/>
      <c r="E164" s="236"/>
      <c r="F164" s="236"/>
      <c r="G164" s="236"/>
      <c r="H164" s="237"/>
      <c r="I164" s="238"/>
      <c r="J164" s="238"/>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si="7"/>
        <v>0</v>
      </c>
      <c r="Y164" s="282"/>
      <c r="Z164" s="282"/>
      <c r="AB164" s="284" t="str">
        <f t="shared" si="8"/>
        <v/>
      </c>
    </row>
    <row r="165" spans="1:28" s="283" customFormat="1" ht="34.5" customHeight="1">
      <c r="A165" s="235"/>
      <c r="B165" s="236"/>
      <c r="C165" s="242"/>
      <c r="D165" s="236"/>
      <c r="E165" s="236"/>
      <c r="F165" s="236"/>
      <c r="G165" s="236"/>
      <c r="H165" s="237"/>
      <c r="I165" s="238"/>
      <c r="J165" s="238"/>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si="7"/>
        <v>0</v>
      </c>
      <c r="Y165" s="282"/>
      <c r="Z165" s="282"/>
      <c r="AB165" s="284" t="str">
        <f t="shared" si="8"/>
        <v/>
      </c>
    </row>
    <row r="166" spans="1:28" s="283" customFormat="1" ht="34.5" customHeight="1">
      <c r="A166" s="235"/>
      <c r="B166" s="236"/>
      <c r="C166" s="242"/>
      <c r="D166" s="236"/>
      <c r="E166" s="236"/>
      <c r="F166" s="236"/>
      <c r="G166" s="236"/>
      <c r="H166" s="237"/>
      <c r="I166" s="238"/>
      <c r="J166" s="238"/>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si="7"/>
        <v>0</v>
      </c>
      <c r="Y166" s="282"/>
      <c r="Z166" s="282"/>
      <c r="AB166" s="284" t="str">
        <f t="shared" si="8"/>
        <v/>
      </c>
    </row>
    <row r="167" spans="1:28" s="283" customFormat="1" ht="34.5" customHeight="1">
      <c r="A167" s="235"/>
      <c r="B167" s="236"/>
      <c r="C167" s="242"/>
      <c r="D167" s="236"/>
      <c r="E167" s="236"/>
      <c r="F167" s="236"/>
      <c r="G167" s="236"/>
      <c r="H167" s="237"/>
      <c r="I167" s="238"/>
      <c r="J167" s="238"/>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si="7"/>
        <v>0</v>
      </c>
      <c r="Y167" s="282"/>
      <c r="Z167" s="282"/>
      <c r="AB167" s="284" t="str">
        <f t="shared" si="8"/>
        <v/>
      </c>
    </row>
    <row r="168" spans="1:28" s="283" customFormat="1" ht="34.5" customHeight="1">
      <c r="A168" s="235"/>
      <c r="B168" s="236"/>
      <c r="C168" s="242"/>
      <c r="D168" s="236"/>
      <c r="E168" s="236"/>
      <c r="F168" s="236"/>
      <c r="G168" s="236"/>
      <c r="H168" s="237"/>
      <c r="I168" s="238"/>
      <c r="J168" s="238"/>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si="7"/>
        <v>0</v>
      </c>
      <c r="Y168" s="282"/>
      <c r="Z168" s="282"/>
      <c r="AB168" s="284" t="str">
        <f t="shared" si="8"/>
        <v/>
      </c>
    </row>
    <row r="169" spans="1:28" s="283" customFormat="1" ht="34.5" customHeight="1">
      <c r="A169" s="235"/>
      <c r="B169" s="236"/>
      <c r="C169" s="242"/>
      <c r="D169" s="236"/>
      <c r="E169" s="236"/>
      <c r="F169" s="236"/>
      <c r="G169" s="236"/>
      <c r="H169" s="237"/>
      <c r="I169" s="238"/>
      <c r="J169" s="238"/>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si="7"/>
        <v>0</v>
      </c>
      <c r="Y169" s="282"/>
      <c r="Z169" s="282"/>
      <c r="AB169" s="284" t="str">
        <f t="shared" si="8"/>
        <v/>
      </c>
    </row>
    <row r="170" spans="1:28" s="283" customFormat="1" ht="34.5" customHeight="1">
      <c r="A170" s="235"/>
      <c r="B170" s="236"/>
      <c r="C170" s="242"/>
      <c r="D170" s="236"/>
      <c r="E170" s="236"/>
      <c r="F170" s="236"/>
      <c r="G170" s="236"/>
      <c r="H170" s="237"/>
      <c r="I170" s="238"/>
      <c r="J170" s="238"/>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si="7"/>
        <v>0</v>
      </c>
      <c r="Y170" s="282"/>
      <c r="Z170" s="282"/>
      <c r="AB170" s="284" t="str">
        <f t="shared" si="8"/>
        <v/>
      </c>
    </row>
    <row r="171" spans="1:28" s="283" customFormat="1" ht="34.5" customHeight="1">
      <c r="A171" s="235"/>
      <c r="B171" s="236"/>
      <c r="C171" s="242"/>
      <c r="D171" s="236"/>
      <c r="E171" s="236"/>
      <c r="F171" s="236"/>
      <c r="G171" s="236"/>
      <c r="H171" s="237"/>
      <c r="I171" s="238"/>
      <c r="J171" s="238"/>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si="7"/>
        <v>0</v>
      </c>
      <c r="Y171" s="282"/>
      <c r="Z171" s="282"/>
      <c r="AB171" s="284" t="str">
        <f t="shared" si="8"/>
        <v/>
      </c>
    </row>
    <row r="172" spans="1:28" s="283" customFormat="1" ht="34.5" customHeight="1">
      <c r="A172" s="235"/>
      <c r="B172" s="236"/>
      <c r="C172" s="242"/>
      <c r="D172" s="236"/>
      <c r="E172" s="236"/>
      <c r="F172" s="236"/>
      <c r="G172" s="236"/>
      <c r="H172" s="237"/>
      <c r="I172" s="238"/>
      <c r="J172" s="238"/>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si="7"/>
        <v>0</v>
      </c>
      <c r="Y172" s="282"/>
      <c r="Z172" s="282"/>
      <c r="AB172" s="284" t="str">
        <f t="shared" si="8"/>
        <v/>
      </c>
    </row>
    <row r="173" spans="1:28" s="283" customFormat="1" ht="34.5" customHeight="1">
      <c r="A173" s="235"/>
      <c r="B173" s="236"/>
      <c r="C173" s="242"/>
      <c r="D173" s="236"/>
      <c r="E173" s="236"/>
      <c r="F173" s="236"/>
      <c r="G173" s="236"/>
      <c r="H173" s="237"/>
      <c r="I173" s="238"/>
      <c r="J173" s="238"/>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si="7"/>
        <v>0</v>
      </c>
      <c r="Y173" s="282"/>
      <c r="Z173" s="282"/>
      <c r="AB173" s="284" t="str">
        <f t="shared" si="8"/>
        <v/>
      </c>
    </row>
    <row r="174" spans="1:28" s="283" customFormat="1" ht="34.5" customHeight="1">
      <c r="A174" s="235"/>
      <c r="B174" s="236"/>
      <c r="C174" s="242"/>
      <c r="D174" s="236"/>
      <c r="E174" s="236"/>
      <c r="F174" s="236"/>
      <c r="G174" s="236"/>
      <c r="H174" s="237"/>
      <c r="I174" s="238"/>
      <c r="J174" s="238"/>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si="7"/>
        <v>0</v>
      </c>
      <c r="Y174" s="282"/>
      <c r="Z174" s="282"/>
      <c r="AB174" s="284" t="str">
        <f t="shared" si="8"/>
        <v/>
      </c>
    </row>
    <row r="175" spans="1:28" s="283" customFormat="1" ht="34.5" customHeight="1">
      <c r="A175" s="235"/>
      <c r="B175" s="236"/>
      <c r="C175" s="242"/>
      <c r="D175" s="236"/>
      <c r="E175" s="236"/>
      <c r="F175" s="236"/>
      <c r="G175" s="236"/>
      <c r="H175" s="237"/>
      <c r="I175" s="238"/>
      <c r="J175" s="238"/>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si="7"/>
        <v>0</v>
      </c>
      <c r="Y175" s="282"/>
      <c r="Z175" s="282"/>
      <c r="AB175" s="284" t="str">
        <f t="shared" si="8"/>
        <v/>
      </c>
    </row>
    <row r="176" spans="1:28" s="283" customFormat="1" ht="34.5" customHeight="1">
      <c r="A176" s="235"/>
      <c r="B176" s="236"/>
      <c r="C176" s="242"/>
      <c r="D176" s="236"/>
      <c r="E176" s="236"/>
      <c r="F176" s="236"/>
      <c r="G176" s="236"/>
      <c r="H176" s="237"/>
      <c r="I176" s="238"/>
      <c r="J176" s="238"/>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si="7"/>
        <v>0</v>
      </c>
      <c r="Y176" s="282"/>
      <c r="Z176" s="282"/>
      <c r="AB176" s="284" t="str">
        <f t="shared" si="8"/>
        <v/>
      </c>
    </row>
    <row r="177" spans="1:28" s="283" customFormat="1" ht="34.5" customHeight="1">
      <c r="A177" s="235"/>
      <c r="B177" s="236"/>
      <c r="C177" s="242"/>
      <c r="D177" s="236"/>
      <c r="E177" s="236"/>
      <c r="F177" s="236"/>
      <c r="G177" s="236"/>
      <c r="H177" s="237"/>
      <c r="I177" s="238"/>
      <c r="J177" s="238"/>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si="7"/>
        <v>0</v>
      </c>
      <c r="Y177" s="282"/>
      <c r="Z177" s="282"/>
      <c r="AB177" s="284" t="str">
        <f t="shared" si="8"/>
        <v/>
      </c>
    </row>
    <row r="178" spans="1:28" s="283" customFormat="1" ht="34.5" customHeight="1">
      <c r="A178" s="235"/>
      <c r="B178" s="236"/>
      <c r="C178" s="242"/>
      <c r="D178" s="236"/>
      <c r="E178" s="236"/>
      <c r="F178" s="236"/>
      <c r="G178" s="236"/>
      <c r="H178" s="237"/>
      <c r="I178" s="238"/>
      <c r="J178" s="238"/>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si="7"/>
        <v>0</v>
      </c>
      <c r="Y178" s="282"/>
      <c r="Z178" s="282"/>
      <c r="AB178" s="284" t="str">
        <f t="shared" si="8"/>
        <v/>
      </c>
    </row>
    <row r="179" spans="1:28" s="283" customFormat="1" ht="34.5" customHeight="1">
      <c r="A179" s="235"/>
      <c r="B179" s="236"/>
      <c r="C179" s="242"/>
      <c r="D179" s="236"/>
      <c r="E179" s="236"/>
      <c r="F179" s="236"/>
      <c r="G179" s="236"/>
      <c r="H179" s="237"/>
      <c r="I179" s="238"/>
      <c r="J179" s="238"/>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si="7"/>
        <v>0</v>
      </c>
      <c r="Y179" s="282"/>
      <c r="Z179" s="282"/>
      <c r="AB179" s="284" t="str">
        <f t="shared" si="8"/>
        <v/>
      </c>
    </row>
    <row r="180" spans="1:28" s="283" customFormat="1" ht="34.5" customHeight="1">
      <c r="A180" s="235"/>
      <c r="B180" s="236"/>
      <c r="C180" s="242"/>
      <c r="D180" s="236"/>
      <c r="E180" s="236"/>
      <c r="F180" s="236"/>
      <c r="G180" s="236"/>
      <c r="H180" s="237"/>
      <c r="I180" s="238"/>
      <c r="J180" s="238"/>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si="7"/>
        <v>0</v>
      </c>
      <c r="Y180" s="282"/>
      <c r="Z180" s="282"/>
      <c r="AB180" s="284" t="str">
        <f t="shared" si="8"/>
        <v/>
      </c>
    </row>
    <row r="181" spans="1:28" s="283" customFormat="1" ht="34.5" customHeight="1">
      <c r="A181" s="235"/>
      <c r="B181" s="236"/>
      <c r="C181" s="242"/>
      <c r="D181" s="236"/>
      <c r="E181" s="236"/>
      <c r="F181" s="236"/>
      <c r="G181" s="236"/>
      <c r="H181" s="237"/>
      <c r="I181" s="238"/>
      <c r="J181" s="238"/>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si="7"/>
        <v>0</v>
      </c>
      <c r="Y181" s="282"/>
      <c r="Z181" s="282"/>
      <c r="AB181" s="284" t="str">
        <f t="shared" si="8"/>
        <v/>
      </c>
    </row>
    <row r="182" spans="1:28" s="283" customFormat="1" ht="34.5" customHeight="1">
      <c r="A182" s="235"/>
      <c r="B182" s="236"/>
      <c r="C182" s="242"/>
      <c r="D182" s="236"/>
      <c r="E182" s="236"/>
      <c r="F182" s="236"/>
      <c r="G182" s="236"/>
      <c r="H182" s="237"/>
      <c r="I182" s="238"/>
      <c r="J182" s="238"/>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si="7"/>
        <v>0</v>
      </c>
      <c r="Y182" s="282"/>
      <c r="Z182" s="282"/>
      <c r="AB182" s="284" t="str">
        <f t="shared" si="8"/>
        <v/>
      </c>
    </row>
    <row r="183" spans="1:28" s="283" customFormat="1" ht="34.5" customHeight="1">
      <c r="A183" s="235"/>
      <c r="B183" s="236"/>
      <c r="C183" s="242"/>
      <c r="D183" s="236"/>
      <c r="E183" s="236"/>
      <c r="F183" s="236"/>
      <c r="G183" s="236"/>
      <c r="H183" s="237"/>
      <c r="I183" s="238"/>
      <c r="J183" s="238"/>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si="7"/>
        <v>0</v>
      </c>
      <c r="Y183" s="282"/>
      <c r="Z183" s="282"/>
      <c r="AB183" s="284" t="str">
        <f t="shared" si="8"/>
        <v/>
      </c>
    </row>
    <row r="184" spans="1:28" s="283" customFormat="1" ht="34.5" customHeight="1">
      <c r="A184" s="235"/>
      <c r="B184" s="236"/>
      <c r="C184" s="242"/>
      <c r="D184" s="236"/>
      <c r="E184" s="236"/>
      <c r="F184" s="236"/>
      <c r="G184" s="236"/>
      <c r="H184" s="237"/>
      <c r="I184" s="238"/>
      <c r="J184" s="238"/>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si="7"/>
        <v>0</v>
      </c>
      <c r="Y184" s="282"/>
      <c r="Z184" s="282"/>
      <c r="AB184" s="284" t="str">
        <f t="shared" si="8"/>
        <v/>
      </c>
    </row>
    <row r="185" spans="1:28" s="283" customFormat="1" ht="34.5" customHeight="1">
      <c r="A185" s="235"/>
      <c r="B185" s="236"/>
      <c r="C185" s="242"/>
      <c r="D185" s="236"/>
      <c r="E185" s="236"/>
      <c r="F185" s="236"/>
      <c r="G185" s="236"/>
      <c r="H185" s="237"/>
      <c r="I185" s="238"/>
      <c r="J185" s="238"/>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si="7"/>
        <v>0</v>
      </c>
      <c r="Y185" s="282"/>
      <c r="Z185" s="282"/>
      <c r="AB185" s="284" t="str">
        <f t="shared" si="8"/>
        <v/>
      </c>
    </row>
    <row r="186" spans="1:28" s="283" customFormat="1" ht="34.5" customHeight="1">
      <c r="A186" s="235"/>
      <c r="B186" s="236"/>
      <c r="C186" s="242"/>
      <c r="D186" s="236"/>
      <c r="E186" s="236"/>
      <c r="F186" s="236"/>
      <c r="G186" s="236"/>
      <c r="H186" s="237"/>
      <c r="I186" s="238"/>
      <c r="J186" s="238"/>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si="7"/>
        <v>0</v>
      </c>
      <c r="Y186" s="282"/>
      <c r="Z186" s="282"/>
      <c r="AB186" s="284" t="str">
        <f t="shared" si="8"/>
        <v/>
      </c>
    </row>
    <row r="187" spans="1:28" s="283" customFormat="1" ht="34.5" customHeight="1">
      <c r="A187" s="235"/>
      <c r="B187" s="236"/>
      <c r="C187" s="242"/>
      <c r="D187" s="236"/>
      <c r="E187" s="236"/>
      <c r="F187" s="236"/>
      <c r="G187" s="236"/>
      <c r="H187" s="237"/>
      <c r="I187" s="238"/>
      <c r="J187" s="238"/>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si="10">IF(AND(C187="Smelter not listed",OR(LEN(D187)=0,LEN(E187)=0)),1,0)</f>
        <v>0</v>
      </c>
      <c r="Y187" s="282"/>
      <c r="Z187" s="282"/>
      <c r="AB187" s="284" t="str">
        <f t="shared" ref="AB187:AB250" si="11">B187&amp;C187</f>
        <v/>
      </c>
    </row>
    <row r="188" spans="1:28" s="283" customFormat="1" ht="34.5" customHeight="1">
      <c r="A188" s="235"/>
      <c r="B188" s="236"/>
      <c r="C188" s="242"/>
      <c r="D188" s="236"/>
      <c r="E188" s="236"/>
      <c r="F188" s="236"/>
      <c r="G188" s="236"/>
      <c r="H188" s="237"/>
      <c r="I188" s="238"/>
      <c r="J188" s="238"/>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si="10"/>
        <v>0</v>
      </c>
      <c r="Y188" s="282"/>
      <c r="Z188" s="282"/>
      <c r="AB188" s="284" t="str">
        <f t="shared" si="11"/>
        <v/>
      </c>
    </row>
    <row r="189" spans="1:28" s="283" customFormat="1" ht="34.5" customHeight="1">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34.5" customHeight="1">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34.5" customHeight="1">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34.5" customHeight="1">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34.5" customHeight="1">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34.5" customHeight="1">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34.5" customHeight="1">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34.5" customHeight="1">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34.5" customHeight="1">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34.5" customHeight="1">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34.5" customHeight="1">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34.5" customHeight="1">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34.5" customHeight="1">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34.5" customHeight="1">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34.5" customHeight="1">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34.5" customHeight="1">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34.5" customHeight="1">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34.5" customHeight="1">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34.5" customHeight="1">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34.5" customHeight="1">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34.5" customHeight="1">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34.5" customHeight="1">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34.5" customHeight="1">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34.5" customHeight="1">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34.5" customHeight="1">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34.5" customHeight="1">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34.5" customHeight="1">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34.5" customHeight="1">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34.5" customHeight="1">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34.5" customHeight="1">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34.5" customHeight="1">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34.5" customHeight="1">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34.5" customHeight="1">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34.5" customHeight="1">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34.5" customHeight="1">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34.5" customHeight="1">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34.5" customHeight="1">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34.5" customHeight="1">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34.5" customHeight="1">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34.5" customHeight="1">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34.5" customHeight="1">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34.5" customHeight="1">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34.5" customHeight="1">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34.5" customHeight="1">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34.5" customHeight="1">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34.5" customHeight="1">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34.5" customHeight="1">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34.5" customHeight="1">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34.5" customHeight="1">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34.5" customHeight="1">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34.5" customHeight="1">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34.5" customHeight="1">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34.5" customHeight="1">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34.5" customHeight="1">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34.5" customHeight="1">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34.5" customHeight="1">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34.5" customHeight="1">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34.5" customHeight="1">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34.5" customHeight="1">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34.5" customHeight="1">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34.5" customHeight="1">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34.5" customHeight="1">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34.5" customHeight="1">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34.5" customHeight="1">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34.5" customHeight="1">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34.5" customHeight="1">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34.5" customHeight="1">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34.5" customHeight="1">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34.5" customHeight="1">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34.5" customHeight="1">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34.5" customHeight="1">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34.5" customHeight="1">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34.5" customHeight="1">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34.5" customHeight="1">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34.5" customHeight="1">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34.5" customHeight="1">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34.5" customHeight="1">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34.5" customHeight="1">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34.5" customHeight="1">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34.5" customHeight="1">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34.5" customHeight="1">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34.5" customHeight="1">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34.5" customHeight="1">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34.5" customHeight="1">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34.5" customHeight="1">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34.5" customHeight="1">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34.5" customHeight="1">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34.5" customHeight="1">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34.5" customHeight="1">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34.5" customHeight="1">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34.5" customHeight="1">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34.5" customHeight="1">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34.5" customHeight="1">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34.5" customHeight="1">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34.5" customHeight="1">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34.5" customHeight="1">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34.5" customHeight="1">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34.5" customHeight="1">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34.5" customHeight="1">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34.5" customHeight="1">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34.5" customHeight="1">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34.5" customHeight="1">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34.5" customHeight="1">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34.5" customHeight="1">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34.5" customHeight="1">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34.5" customHeight="1">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34.5" customHeight="1">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34.5" customHeight="1">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34.5" customHeight="1">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34.5" customHeight="1">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34.5" customHeight="1">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34.5" customHeight="1">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34.5" customHeight="1">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34.5" customHeight="1">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34.5" customHeight="1">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34.5" customHeight="1">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34.5" customHeight="1">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34.5" customHeight="1">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34.5" customHeight="1">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34.5" customHeight="1">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34.5" customHeight="1">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34.5" customHeight="1">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34.5" customHeight="1">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34.5" customHeight="1">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34.5" customHeight="1">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34.5" customHeight="1">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34.5" customHeight="1">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34.5" customHeight="1">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34.5" customHeight="1">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34.5" customHeight="1">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34.5" customHeight="1">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34.5" customHeight="1">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34.5" customHeight="1">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34.5" customHeight="1">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34.5" customHeight="1">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34.5" customHeight="1">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34.5" customHeight="1">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34.5" customHeight="1">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34.5" customHeight="1">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34.5" customHeight="1">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34.5" customHeight="1">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34.5" customHeight="1">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34.5" customHeight="1">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34.5" customHeight="1">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34.5" customHeight="1">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34.5" customHeight="1">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34.5" customHeight="1">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34.5" customHeight="1">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34.5" customHeight="1">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34.5" customHeight="1">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34.5" customHeight="1">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34.5" customHeight="1">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34.5" customHeight="1">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34.5" customHeight="1">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34.5" customHeight="1">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34.5" customHeight="1">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34.5" customHeight="1">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34.5" customHeight="1">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34.5" customHeight="1">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34.5" customHeight="1">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34.5" customHeight="1">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34.5" customHeight="1">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34.5" customHeight="1">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34.5" customHeight="1">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34.5" customHeight="1">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34.5" customHeight="1">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34.5" customHeight="1">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34.5" customHeight="1">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34.5" customHeight="1">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34.5" customHeight="1">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34.5" customHeight="1">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34.5" customHeight="1">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34.5" customHeight="1">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34.5" customHeight="1">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34.5" customHeight="1">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34.5" customHeight="1">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34.5" customHeight="1">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34.5" customHeight="1">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34.5" customHeight="1">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34.5" customHeight="1">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34.5" customHeight="1">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34.5" customHeight="1">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34.5" customHeight="1">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34.5" customHeight="1">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34.5" customHeight="1">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34.5" customHeight="1">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34.5" customHeight="1">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34.5" customHeight="1">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34.5" customHeight="1">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34.5" customHeight="1">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34.5" customHeight="1">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34.5" customHeight="1">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34.5" customHeight="1">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34.5" customHeight="1">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34.5" customHeight="1">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34.5" customHeight="1">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34.5" customHeight="1">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34.5" customHeight="1">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34.5" customHeight="1">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34.5" customHeight="1">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34.5" customHeight="1">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34.5" customHeight="1">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34.5" customHeight="1">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34.5" customHeight="1">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34.5" customHeight="1">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34.5" customHeight="1">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34.5" customHeight="1">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34.5" customHeight="1">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34.5" customHeight="1">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34.5" customHeight="1">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34.5" customHeight="1">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34.5" customHeight="1">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34.5" customHeight="1">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34.5" customHeight="1">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34.5" customHeight="1">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34.5" customHeight="1">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34.5" customHeight="1">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34.5" customHeight="1">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34.5" customHeight="1">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34.5" customHeight="1">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34.5" customHeight="1">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34.5" customHeight="1">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34.5" customHeight="1">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34.5" customHeight="1">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34.5" customHeight="1">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34.5" customHeight="1">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34.5" customHeight="1">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34.5" customHeight="1">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34.5" customHeight="1">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34.5" customHeight="1">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34.5" customHeight="1">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34.5" customHeight="1">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34.5" customHeight="1">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34.5" customHeight="1">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34.5" customHeight="1">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34.5" customHeight="1">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34.5" customHeight="1">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34.5" customHeight="1">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34.5" customHeight="1">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34.5" customHeight="1">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34.5" customHeight="1">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34.5" customHeight="1">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34.5" customHeight="1">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34.5" customHeight="1">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34.5" customHeight="1">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34.5" customHeight="1">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34.5" customHeight="1">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34.5" customHeight="1">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34.5" customHeight="1">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34.5" customHeight="1">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34.5" customHeight="1">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34.5" customHeight="1">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34.5" customHeight="1">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34.5" customHeight="1">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34.5" customHeight="1">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34.5" customHeight="1">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34.5" customHeight="1">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34.5" customHeight="1">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34.5" customHeight="1">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34.5" customHeight="1">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34.5" customHeight="1">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34.5" customHeight="1">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34.5" customHeight="1">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34.5" customHeight="1">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34.5" customHeight="1">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34.5" customHeight="1">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34.5" customHeight="1">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34.5" customHeight="1">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34.5" customHeight="1">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34.5" customHeight="1">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34.5" customHeight="1">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34.5" customHeight="1">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34.5" customHeight="1">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34.5" customHeight="1">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34.5" customHeight="1">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34.5" customHeight="1">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34.5" customHeight="1">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34.5" customHeight="1">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34.5" customHeight="1">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34.5" customHeight="1">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34.5" customHeight="1">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34.5" customHeight="1">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34.5" customHeight="1">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34.5" customHeight="1">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34.5" customHeight="1">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34.5" customHeight="1">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34.5" customHeight="1">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34.5" customHeight="1">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34.5" customHeight="1">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34.5" customHeight="1">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34.5" customHeight="1">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34.5" customHeight="1">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34.5" customHeight="1">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34.5" customHeight="1">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34.5" customHeight="1">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34.5" customHeight="1">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34.5" customHeight="1">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34.5" customHeight="1">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34.5" customHeight="1">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34.5" customHeight="1">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34.5" customHeight="1">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34.5" customHeight="1">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34.5" customHeight="1">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34.5" customHeight="1">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34.5" customHeight="1">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34.5" customHeight="1">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34.5" customHeight="1">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34.5" customHeight="1">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34.5" customHeight="1">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34.5" customHeight="1">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34.5" customHeight="1">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34.5" customHeight="1">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34.5" customHeight="1">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34.5" customHeight="1">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34.5" customHeight="1">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34.5" customHeight="1">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34.5" customHeight="1">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34.5" customHeight="1">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34.5" customHeight="1">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34.5" customHeight="1">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34.5" customHeight="1">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34.5" customHeight="1">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34.5" customHeight="1">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34.5" customHeight="1">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34.5" customHeight="1">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34.5" customHeight="1">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34.5" customHeight="1">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34.5" customHeight="1">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34.5" customHeight="1">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34.5" customHeight="1">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34.5" customHeight="1">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34.5" customHeight="1">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34.5" customHeight="1">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34.5" customHeight="1">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34.5" customHeight="1">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34.5" customHeight="1">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34.5" customHeight="1">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34.5" customHeight="1">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34.5" customHeight="1">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34.5" customHeight="1">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34.5" customHeight="1">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34.5" customHeight="1">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34.5" customHeight="1">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34.5" customHeight="1">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34.5" customHeight="1">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34.5" customHeight="1">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34.5" customHeight="1">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34.5" customHeight="1">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34.5" customHeight="1">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34.5" customHeight="1">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34.5" customHeight="1">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34.5" customHeight="1">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34.5" customHeight="1">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34.5" customHeight="1">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34.5" customHeight="1">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34.5" customHeight="1">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34.5" customHeight="1">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34.5" customHeight="1">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34.5" customHeight="1">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34.5" customHeight="1">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34.5" customHeight="1">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34.5" customHeight="1">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34.5" customHeight="1">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34.5" customHeight="1">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34.5" customHeight="1">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34.5" customHeight="1">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34.5" customHeight="1">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34.5" customHeight="1">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34.5" customHeight="1">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34.5" customHeight="1">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34.5" customHeight="1">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34.5" customHeight="1">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34.5" customHeight="1">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34.5" customHeight="1">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34.5" customHeight="1">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34.5" customHeight="1">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34.5" customHeight="1">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34.5" customHeight="1">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34.5" customHeight="1">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34.5" customHeight="1">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34.5" customHeight="1">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34.5" customHeight="1">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34.5" customHeight="1">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34.5" customHeight="1">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34.5" customHeight="1">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34.5" customHeight="1">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34.5" customHeight="1">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34.5" customHeight="1">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34.5" customHeight="1">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34.5" customHeight="1">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34.5" customHeight="1">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34.5" customHeight="1">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34.5" customHeight="1">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34.5" customHeight="1">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34.5" customHeight="1">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34.5" customHeight="1">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34.5" customHeight="1">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34.5" customHeight="1">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34.5" customHeight="1">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34.5" customHeight="1">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34.5" customHeight="1">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34.5" customHeight="1">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34.5" customHeight="1">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34.5" customHeight="1">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34.5" customHeight="1">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34.5" customHeight="1">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34.5" customHeight="1">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34.5" customHeight="1">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34.5" customHeight="1">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34.5" customHeight="1">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34.5" customHeight="1">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34.5" customHeight="1">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34.5" customHeight="1">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34.5" customHeight="1">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34.5" customHeight="1">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34.5" customHeight="1">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34.5" customHeight="1">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34.5" customHeight="1">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34.5" customHeight="1">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34.5" customHeight="1">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34.5" customHeight="1">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34.5" customHeight="1">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34.5" customHeight="1">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34.5" customHeight="1">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34.5" customHeight="1">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34.5" customHeight="1">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34.5" customHeight="1">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34.5" customHeight="1">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34.5" customHeight="1">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34.5" customHeight="1">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34.5" customHeight="1">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34.5" customHeight="1">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34.5" customHeight="1">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34.5" customHeight="1">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34.5" customHeight="1">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34.5" customHeight="1">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34.5" customHeight="1">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34.5" customHeight="1">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34.5" customHeight="1">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34.5" customHeight="1">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34.5" customHeight="1">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34.5" customHeight="1">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34.5" customHeight="1">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34.5" customHeight="1">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34.5" customHeight="1">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34.5" customHeight="1">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34.5" customHeight="1">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34.5" customHeight="1">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34.5" customHeight="1">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34.5" customHeight="1">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34.5" customHeight="1">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34.5" customHeight="1">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34.5" customHeight="1">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34.5" customHeight="1">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34.5" customHeight="1">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34.5" customHeight="1">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34.5" customHeight="1">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34.5" customHeight="1">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34.5" customHeight="1">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34.5" customHeight="1">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34.5" customHeight="1">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34.5" customHeight="1">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34.5" customHeight="1">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34.5" customHeight="1">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34.5" customHeight="1">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34.5" customHeight="1">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34.5" customHeight="1">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34.5" customHeight="1">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34.5" customHeight="1">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34.5" customHeight="1">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34.5" customHeight="1">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34.5" customHeight="1">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34.5" customHeight="1">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34.5" customHeight="1">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34.5" customHeight="1">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34.5" customHeight="1">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34.5" customHeight="1">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34.5" customHeight="1">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34.5" customHeight="1">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34.5" customHeight="1">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34.5" customHeight="1">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34.5" customHeight="1">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34.5" customHeight="1">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34.5" customHeight="1">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34.5" customHeight="1">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34.5" customHeight="1">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34.5" customHeight="1">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34.5" customHeight="1">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34.5" customHeight="1">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34.5" customHeight="1">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34.5" customHeight="1">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34.5" customHeight="1">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34.5" customHeight="1">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34.5" customHeight="1">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34.5" customHeight="1">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34.5" customHeight="1">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34.5" customHeight="1">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34.5" customHeight="1">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34.5" customHeight="1">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34.5" customHeight="1">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34.5" customHeight="1">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34.5" customHeight="1">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34.5" customHeight="1">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34.5" customHeight="1">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34.5" customHeight="1">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34.5" customHeight="1">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34.5" customHeight="1">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34.5" customHeight="1">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34.5" customHeight="1">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34.5" customHeight="1">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34.5" customHeight="1">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34.5" customHeight="1">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34.5" customHeight="1">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34.5" customHeight="1">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34.5" customHeight="1">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34.5" customHeight="1">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34.5" customHeight="1">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34.5" customHeight="1">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34.5" customHeight="1">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34.5" customHeight="1">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34.5" customHeight="1">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34.5" customHeight="1">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34.5" customHeight="1">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34.5" customHeight="1">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34.5" customHeight="1">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34.5" customHeight="1">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34.5" customHeight="1">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34.5" customHeight="1">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34.5" customHeight="1">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34.5" customHeight="1">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34.5" customHeight="1">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34.5" customHeight="1">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34.5" customHeight="1">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34.5" customHeight="1">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34.5" customHeight="1">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34.5" customHeight="1">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34.5" customHeight="1">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34.5" customHeight="1">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34.5" customHeight="1">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34.5" customHeight="1">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34.5" customHeight="1">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34.5" customHeight="1">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34.5" customHeight="1">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34.5" customHeight="1">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34.5" customHeight="1">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34.5" customHeight="1">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34.5" customHeight="1">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34.5" customHeight="1">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34.5" customHeight="1">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34.5" customHeight="1">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34.5" customHeight="1">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34.5" customHeight="1">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34.5" customHeight="1">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34.5" customHeight="1">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34.5" customHeight="1">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34.5" customHeight="1">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34.5" customHeight="1">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34.5" customHeight="1">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34.5" customHeight="1">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34.5" customHeight="1">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34.5" customHeight="1">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34.5" customHeight="1">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34.5" customHeight="1">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34.5" customHeight="1">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34.5" customHeight="1">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34.5" customHeight="1">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34.5" customHeight="1">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34.5" customHeight="1">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34.5" customHeight="1">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34.5" customHeight="1">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34.5" customHeight="1">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34.5" customHeight="1">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34.5" customHeight="1">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34.5" customHeight="1">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34.5" customHeight="1">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34.5" customHeight="1">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34.5" customHeight="1">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34.5" customHeight="1">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34.5" customHeight="1">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34.5" customHeight="1">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34.5" customHeight="1">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34.5" customHeight="1">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34.5" customHeight="1">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34.5" customHeight="1">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34.5" customHeight="1">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34.5" customHeight="1">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34.5" customHeight="1">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34.5" customHeight="1">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34.5" customHeight="1">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34.5" customHeight="1">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34.5" customHeight="1">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34.5" customHeight="1">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34.5" customHeight="1">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34.5" customHeight="1">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34.5" customHeight="1">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34.5" customHeight="1">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34.5" customHeight="1">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34.5" customHeight="1">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34.5" customHeight="1">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34.5" customHeight="1">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34.5" customHeight="1">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34.5" customHeight="1">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34.5" customHeight="1">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34.5" customHeight="1">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34.5" customHeight="1">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34.5" customHeight="1">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34.5" customHeight="1">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34.5" customHeight="1">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34.5" customHeight="1">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34.5" customHeight="1">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34.5" customHeight="1">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34.5" customHeight="1">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34.5" customHeight="1">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34.5" customHeight="1">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34.5" customHeight="1">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34.5" customHeight="1">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34.5" customHeight="1">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34.5" customHeight="1">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34.5" customHeight="1">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34.5" customHeight="1">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34.5" customHeight="1">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34.5" customHeight="1">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34.5" customHeight="1">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34.5" customHeight="1">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34.5" customHeight="1">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34.5" customHeight="1">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34.5" customHeight="1">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34.5" customHeight="1">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34.5" customHeight="1">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34.5" customHeight="1">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34.5" customHeight="1">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34.5" customHeight="1">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34.5" customHeight="1">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34.5" customHeight="1">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34.5" customHeight="1">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34.5" customHeight="1">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34.5" customHeight="1">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34.5" customHeight="1">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34.5" customHeight="1">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34.5" customHeight="1">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34.5" customHeight="1">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34.5" customHeight="1">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34.5" customHeight="1">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34.5" customHeight="1">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34.5" customHeight="1">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34.5" customHeight="1">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34.5" customHeight="1">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34.5" customHeight="1">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34.5" customHeight="1">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34.5" customHeight="1">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34.5" customHeight="1">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34.5" customHeight="1">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34.5" customHeight="1">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34.5" customHeight="1">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34.5" customHeight="1">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34.5" customHeight="1">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34.5" customHeight="1">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34.5" customHeight="1">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34.5" customHeight="1">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34.5" customHeight="1">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34.5" customHeight="1">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34.5" customHeight="1">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34.5" customHeight="1">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34.5" customHeight="1">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34.5" customHeight="1">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34.5" customHeight="1">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34.5" customHeight="1">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34.5" customHeight="1">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34.5" customHeight="1">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34.5" customHeight="1">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34.5" customHeight="1">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34.5" customHeight="1">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34.5" customHeight="1">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34.5" customHeight="1">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34.5" customHeight="1">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34.5" customHeight="1">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34.5" customHeight="1">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34.5" customHeight="1">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34.5" customHeight="1">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34.5" customHeight="1">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34.5" customHeight="1">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34.5" customHeight="1">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34.5" customHeight="1">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34.5" customHeight="1">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34.5" customHeight="1">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34.5" customHeight="1">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34.5" customHeight="1">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34.5" customHeight="1">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34.5" customHeight="1">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34.5" customHeight="1">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34.5" customHeight="1">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34.5" customHeight="1">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34.5" customHeight="1">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34.5" customHeight="1">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34.5" customHeight="1">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34.5" customHeight="1">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34.5" customHeight="1">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34.5" customHeight="1">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34.5" customHeight="1">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34.5" customHeight="1">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34.5" customHeight="1">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34.5" customHeight="1">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34.5" customHeight="1">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34.5" customHeight="1">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34.5" customHeight="1">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34.5" customHeight="1">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34.5" customHeight="1">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34.5" customHeight="1">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34.5" customHeight="1">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34.5" customHeight="1">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34.5" customHeight="1">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34.5" customHeight="1">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34.5" customHeight="1">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34.5" customHeight="1">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34.5" customHeight="1">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34.5" customHeight="1">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34.5" customHeight="1">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34.5" customHeight="1">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34.5" customHeight="1">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34.5" customHeight="1">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34.5" customHeight="1">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34.5" customHeight="1">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34.5" customHeight="1">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34.5" customHeight="1">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34.5" customHeight="1">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34.5" customHeight="1">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34.5" customHeight="1">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34.5" customHeight="1">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34.5" customHeight="1">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34.5" customHeight="1">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34.5" customHeight="1">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34.5" customHeight="1">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34.5" customHeight="1">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34.5" customHeight="1">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34.5" customHeight="1">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34.5" customHeight="1">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34.5" customHeight="1">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34.5" customHeight="1">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34.5" customHeight="1">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34.5" customHeight="1">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34.5" customHeight="1">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34.5" customHeight="1">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34.5" customHeight="1">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34.5" customHeight="1">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34.5" customHeight="1">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34.5" customHeight="1">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34.5" customHeight="1">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34.5" customHeight="1">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34.5" customHeight="1">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34.5" customHeight="1">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34.5" customHeight="1">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34.5" customHeight="1">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34.5" customHeight="1">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34.5" customHeight="1">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34.5" customHeight="1">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34.5" customHeight="1">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34.5" customHeight="1">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34.5" customHeight="1">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34.5" customHeight="1">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34.5" customHeight="1">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34.5" customHeight="1">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34.5" customHeight="1">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34.5" customHeight="1">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34.5" customHeight="1">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34.5" customHeight="1">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34.5" customHeight="1">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34.5" customHeight="1">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34.5" customHeight="1">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34.5" customHeight="1">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34.5" customHeight="1">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34.5" customHeight="1">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34.5" customHeight="1">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34.5" customHeight="1">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34.5" customHeight="1">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34.5" customHeight="1">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34.5" customHeight="1">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34.5" customHeight="1">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34.5" customHeight="1">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34.5" customHeight="1">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34.5" customHeight="1">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34.5" customHeight="1">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34.5" customHeight="1">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34.5" customHeight="1">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34.5" customHeight="1">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34.5" customHeight="1">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34.5" customHeight="1">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34.5" customHeight="1">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34.5" customHeight="1">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34.5" customHeight="1">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34.5" customHeight="1">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34.5" customHeight="1">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34.5" customHeight="1">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34.5" customHeight="1">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34.5" customHeight="1">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34.5" customHeight="1">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34.5" customHeight="1">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34.5" customHeight="1">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34.5" customHeight="1">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34.5" customHeight="1">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34.5" customHeight="1">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34.5" customHeight="1">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34.5" customHeight="1">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34.5" customHeight="1">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34.5" customHeight="1">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34.5" customHeight="1">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34.5" customHeight="1">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34.5" customHeight="1">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34.5" customHeight="1">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34.5" customHeight="1">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34.5" customHeight="1">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34.5" customHeight="1">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34.5" customHeight="1">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34.5" customHeight="1">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34.5" customHeight="1">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34.5" customHeight="1">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34.5" customHeight="1">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34.5" customHeight="1">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34.5" customHeight="1">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34.5" customHeight="1">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34.5" customHeight="1">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34.5" customHeight="1">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34.5" customHeight="1">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34.5" customHeight="1">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34.5" customHeight="1">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34.5" customHeight="1">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34.5" customHeight="1">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34.5" customHeight="1">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34.5" customHeight="1">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34.5" customHeight="1">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34.5" customHeight="1">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34.5" customHeight="1">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34.5" customHeight="1">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34.5" customHeight="1">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34.5" customHeight="1">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34.5" customHeight="1">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34.5" customHeight="1">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34.5" customHeight="1">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34.5" customHeight="1">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34.5" customHeight="1">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34.5" customHeight="1">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34.5" customHeight="1">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34.5" customHeight="1">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34.5" customHeight="1">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34.5" customHeight="1">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34.5" customHeight="1">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34.5" customHeight="1">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34.5" customHeight="1">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34.5" customHeight="1">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34.5" customHeight="1">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34.5" customHeight="1">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34.5" customHeight="1">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34.5" customHeight="1">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34.5" customHeight="1">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34.5" customHeight="1">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34.5" customHeight="1">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34.5" customHeight="1">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34.5" customHeight="1">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34.5" customHeight="1">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34.5" customHeight="1">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34.5" customHeight="1">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34.5" customHeight="1">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34.5" customHeight="1">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34.5" customHeight="1">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34.5" customHeight="1">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34.5" customHeight="1">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34.5" customHeight="1">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34.5" customHeight="1">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34.5" customHeight="1">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34.5" customHeight="1">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34.5" customHeight="1">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34.5" customHeight="1">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34.5" customHeight="1">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34.5" customHeight="1">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34.5" customHeight="1">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34.5" customHeight="1">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34.5" customHeight="1">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34.5" customHeight="1">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34.5" customHeight="1">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34.5" customHeight="1">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34.5" customHeight="1">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34.5" customHeight="1">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34.5" customHeight="1">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34.5" customHeight="1">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34.5" customHeight="1">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34.5" customHeight="1">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34.5" customHeight="1">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34.5" customHeight="1">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34.5" customHeight="1">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34.5" customHeight="1">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34.5" customHeight="1">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34.5" customHeight="1">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34.5" customHeight="1">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34.5" customHeight="1">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34.5" customHeight="1">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34.5" customHeight="1">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34.5" customHeight="1">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34.5" customHeight="1">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34.5" customHeight="1">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34.5" customHeight="1">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34.5" customHeight="1">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34.5" customHeight="1">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34.5" customHeight="1">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34.5" customHeight="1">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34.5" customHeight="1">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34.5" customHeight="1">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34.5" customHeight="1">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34.5" customHeight="1">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34.5" customHeight="1">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34.5" customHeight="1">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34.5" customHeight="1">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34.5" customHeight="1">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34.5" customHeight="1">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34.5" customHeight="1">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34.5" customHeight="1">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34.5" customHeight="1">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34.5" customHeight="1">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34.5" customHeight="1">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34.5" customHeight="1">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34.5" customHeight="1">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34.5" customHeight="1">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34.5" customHeight="1">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34.5" customHeight="1">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34.5" customHeight="1">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34.5" customHeight="1">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34.5" customHeight="1">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34.5" customHeight="1">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34.5" customHeight="1">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34.5" customHeight="1">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34.5" customHeight="1">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34.5" customHeight="1">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34.5" customHeight="1">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34.5" customHeight="1">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34.5" customHeight="1">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34.5" customHeight="1">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34.5" customHeight="1">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34.5" customHeight="1">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34.5" customHeight="1">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34.5" customHeight="1">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34.5" customHeight="1">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34.5" customHeight="1">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34.5" customHeight="1">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34.5" customHeight="1">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34.5" customHeight="1">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34.5" customHeight="1">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34.5" customHeight="1">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34.5" customHeight="1">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34.5" customHeight="1">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34.5" customHeight="1">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34.5" customHeight="1">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34.5" customHeight="1">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34.5" customHeight="1">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34.5" customHeight="1">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34.5" customHeight="1">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34.5" customHeight="1">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34.5" customHeight="1">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34.5" customHeight="1">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34.5" customHeight="1">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34.5" customHeight="1">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34.5" customHeight="1">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34.5" customHeight="1">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34.5" customHeight="1">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34.5" customHeight="1">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34.5" customHeight="1">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34.5" customHeight="1">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34.5" customHeight="1">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34.5" customHeight="1">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34.5" customHeight="1">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34.5" customHeight="1">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34.5" customHeight="1">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34.5" customHeight="1">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34.5" customHeight="1">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34.5" customHeight="1">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34.5" customHeight="1">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34.5" customHeight="1">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34.5" customHeight="1">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34.5" customHeight="1">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34.5" customHeight="1">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34.5" customHeight="1">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34.5" customHeight="1">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34.5" customHeight="1">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34.5" customHeight="1">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34.5" customHeight="1">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34.5" customHeight="1">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34.5" customHeight="1">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34.5" customHeight="1">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34.5" customHeight="1">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34.5" customHeight="1">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34.5" customHeight="1">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34.5" customHeight="1">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34.5" customHeight="1">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34.5" customHeight="1">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34.5" customHeight="1">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34.5" customHeight="1">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34.5" customHeight="1">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34.5" customHeight="1">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34.5" customHeight="1">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34.5" customHeight="1">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34.5" customHeight="1">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34.5" customHeight="1">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34.5" customHeight="1">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34.5" customHeight="1">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34.5" customHeight="1">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34.5" customHeight="1">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34.5" customHeight="1">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34.5" customHeight="1">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34.5" customHeight="1">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34.5" customHeight="1">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34.5" customHeight="1">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34.5" customHeight="1">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34.5" customHeight="1">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34.5" customHeight="1">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34.5" customHeight="1">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34.5" customHeight="1">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34.5" customHeight="1">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34.5" customHeight="1">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34.5" customHeight="1">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34.5" customHeight="1">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34.5" customHeight="1">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34.5" customHeight="1">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34.5" customHeight="1">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34.5" customHeight="1">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34.5" customHeight="1">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34.5" customHeight="1">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34.5" customHeight="1">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34.5" customHeight="1">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34.5" customHeight="1">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34.5" customHeight="1">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34.5" customHeight="1">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34.5" customHeight="1">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34.5" customHeight="1">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34.5" customHeight="1">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34.5" customHeight="1">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34.5" customHeight="1">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34.5" customHeight="1">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34.5" customHeight="1">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34.5" customHeight="1">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34.5" customHeight="1">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34.5" customHeight="1">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34.5" customHeight="1">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34.5" customHeight="1">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34.5" customHeight="1">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34.5" customHeight="1">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34.5" customHeight="1">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34.5" customHeight="1">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34.5" customHeight="1">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34.5" customHeight="1">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34.5" customHeight="1">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34.5" customHeight="1">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34.5" customHeight="1">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34.5" customHeight="1">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34.5" customHeight="1">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34.5" customHeight="1">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34.5" customHeight="1">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34.5" customHeight="1">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34.5" customHeight="1">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34.5" customHeight="1">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34.5" customHeight="1">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34.5" customHeight="1">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34.5" customHeight="1">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34.5" customHeight="1">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34.5" customHeight="1">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34.5" customHeight="1">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34.5" customHeight="1">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34.5" customHeight="1">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34.5" customHeight="1">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34.5" customHeight="1">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34.5" customHeight="1">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34.5" customHeight="1">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34.5" customHeight="1">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34.5" customHeight="1">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34.5" customHeight="1">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34.5" customHeight="1">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34.5" customHeight="1">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34.5" customHeight="1">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34.5" customHeight="1">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34.5" customHeight="1">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34.5" customHeight="1">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34.5" customHeight="1">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34.5" customHeight="1">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34.5" customHeight="1">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34.5" customHeight="1">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34.5" customHeight="1">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34.5" customHeight="1">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34.5" customHeight="1">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34.5" customHeight="1">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34.5" customHeight="1">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34.5" customHeight="1">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34.5" customHeight="1">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34.5" customHeight="1">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34.5" customHeight="1">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34.5" customHeight="1">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34.5" customHeight="1">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34.5" customHeight="1">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34.5" customHeight="1">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34.5" customHeight="1">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34.5" customHeight="1">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34.5" customHeight="1">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34.5" customHeight="1">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34.5" customHeight="1">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34.5" customHeight="1">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34.5" customHeight="1">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34.5" customHeight="1">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34.5" customHeight="1">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34.5" customHeight="1">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34.5" customHeight="1">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34.5" customHeight="1">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34.5" customHeight="1">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34.5" customHeight="1">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34.5" customHeight="1">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34.5" customHeight="1">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34.5" customHeight="1">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34.5" customHeight="1">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34.5" customHeight="1">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34.5" customHeight="1">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34.5" customHeight="1">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34.5" customHeight="1">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34.5" customHeight="1">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34.5" customHeight="1">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34.5" customHeight="1">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34.5" customHeight="1">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34.5" customHeight="1">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34.5" customHeight="1">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34.5" customHeight="1">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34.5" customHeight="1">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34.5" customHeight="1">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34.5" customHeight="1">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34.5" customHeight="1">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34.5" customHeight="1">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34.5" customHeight="1">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34.5" customHeight="1">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34.5" customHeight="1">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34.5" customHeight="1">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34.5" customHeight="1">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34.5" customHeight="1">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34.5" customHeight="1">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34.5" customHeight="1">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34.5" customHeight="1">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34.5" customHeight="1">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34.5" customHeight="1">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34.5" customHeight="1">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34.5" customHeight="1">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34.5" customHeight="1">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34.5" customHeight="1">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34.5" customHeight="1">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34.5" customHeight="1">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34.5" customHeight="1">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34.5" customHeight="1">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34.5" customHeight="1">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34.5" customHeight="1">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34.5" customHeight="1">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34.5" customHeight="1">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34.5" customHeight="1">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34.5" customHeight="1">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34.5" customHeight="1">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34.5" customHeight="1">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34.5" customHeight="1">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34.5" customHeight="1">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34.5" customHeight="1">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34.5" customHeight="1">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34.5" customHeight="1">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34.5" customHeight="1">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34.5" customHeight="1">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34.5" customHeight="1">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34.5" customHeight="1">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34.5" customHeight="1">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34.5" customHeight="1">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34.5" customHeight="1">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34.5" customHeight="1">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34.5" customHeight="1">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34.5" customHeight="1">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34.5" customHeight="1">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34.5" customHeight="1">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34.5" customHeight="1">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34.5" customHeight="1">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34.5" customHeight="1">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34.5" customHeight="1">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34.5" customHeight="1">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34.5" customHeight="1">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34.5" customHeight="1">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34.5" customHeight="1">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34.5" customHeight="1">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34.5" customHeight="1">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34.5" customHeight="1">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34.5" customHeight="1">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34.5" customHeight="1">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34.5" customHeight="1">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34.5" customHeight="1">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34.5" customHeight="1">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34.5" customHeight="1">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34.5" customHeight="1">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34.5" customHeight="1">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34.5" customHeight="1">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34.5" customHeight="1">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34.5" customHeight="1">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34.5" customHeight="1">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34.5" customHeight="1">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34.5" customHeight="1">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34.5" customHeight="1">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34.5" customHeight="1">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34.5" customHeight="1">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34.5" customHeight="1">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34.5" customHeight="1">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34.5" customHeight="1">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34.5" customHeight="1">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34.5" customHeight="1">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34.5" customHeight="1">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34.5" customHeight="1">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34.5" customHeight="1">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34.5" customHeight="1">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34.5" customHeight="1">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34.5" customHeight="1">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34.5" customHeight="1">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34.5" customHeight="1">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34.5" customHeight="1">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34.5" customHeight="1">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34.5" customHeight="1">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34.5" customHeight="1">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34.5" customHeight="1">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34.5" customHeight="1">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34.5" customHeight="1">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34.5" customHeight="1">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34.5" customHeight="1">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34.5" customHeight="1">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34.5" customHeight="1">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34.5" customHeight="1">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34.5" customHeight="1">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34.5" customHeight="1">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34.5" customHeight="1">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34.5" customHeight="1">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34.5" customHeight="1">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34.5" customHeight="1">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34.5" customHeight="1">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34.5" customHeight="1">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34.5" customHeight="1">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34.5" customHeight="1">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34.5" customHeight="1">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34.5" customHeight="1">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34.5" customHeight="1">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34.5" customHeight="1">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34.5" customHeight="1">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34.5" customHeight="1">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34.5" customHeight="1">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34.5" customHeight="1">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34.5" customHeight="1">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34.5" customHeight="1">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34.5" customHeight="1">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34.5" customHeight="1">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34.5" customHeight="1">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34.5" customHeight="1">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34.5" customHeight="1">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34.5" customHeight="1">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34.5" customHeight="1">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34.5" customHeight="1">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34.5" customHeight="1">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34.5" customHeight="1">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34.5" customHeight="1">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34.5" customHeight="1">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34.5" customHeight="1">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34.5" customHeight="1">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34.5" customHeight="1">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34.5" customHeight="1">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34.5" customHeight="1">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34.5" customHeight="1">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34.5" customHeight="1">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34.5" customHeight="1">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34.5" customHeight="1">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34.5" customHeight="1">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34.5" customHeight="1">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34.5" customHeight="1">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34.5" customHeight="1">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34.5" customHeight="1">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34.5" customHeight="1">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34.5" customHeight="1">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34.5" customHeight="1">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34.5" customHeight="1">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34.5" customHeight="1">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34.5" customHeight="1">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34.5" customHeight="1">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34.5" customHeight="1">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34.5" customHeight="1">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34.5" customHeight="1">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34.5" customHeight="1">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34.5" customHeight="1">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34.5" customHeight="1">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34.5" customHeight="1">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34.5" customHeight="1">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34.5" customHeight="1">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34.5" customHeight="1">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34.5" customHeight="1">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34.5" customHeight="1">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34.5" customHeight="1">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34.5" customHeight="1">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34.5" customHeight="1">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34.5" customHeight="1">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34.5" customHeight="1">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34.5" customHeight="1">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34.5" customHeight="1">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34.5" customHeight="1">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34.5" customHeight="1">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34.5" customHeight="1">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34.5" customHeight="1">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34.5" customHeight="1">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34.5" customHeight="1">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34.5" customHeight="1">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34.5" customHeight="1">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34.5" customHeight="1">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34.5" customHeight="1">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34.5" customHeight="1">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34.5" customHeight="1">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34.5" customHeight="1">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34.5" customHeight="1">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34.5" customHeight="1">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34.5" customHeight="1">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34.5" customHeight="1">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34.5" customHeight="1">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34.5" customHeight="1">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34.5" customHeight="1">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34.5" customHeight="1">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34.5" customHeight="1">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34.5" customHeight="1">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34.5" customHeight="1">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34.5" customHeight="1">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34.5" customHeight="1">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34.5" customHeight="1">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34.5" customHeight="1">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34.5" customHeight="1">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34.5" customHeight="1">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34.5" customHeight="1">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34.5" customHeight="1">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34.5" customHeight="1">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34.5" customHeight="1">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34.5" customHeight="1">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34.5" customHeight="1">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34.5" customHeight="1">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34.5" customHeight="1">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34.5" customHeight="1">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34.5" customHeight="1">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34.5" customHeight="1">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34.5" customHeight="1">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34.5" customHeight="1">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34.5" customHeight="1">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34.5" customHeight="1">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34.5" customHeight="1">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34.5" customHeight="1">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34.5" customHeight="1">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34.5" customHeight="1">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34.5" customHeight="1">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34.5" customHeight="1">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34.5" customHeight="1">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34.5" customHeight="1">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34.5" customHeight="1">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34.5" customHeight="1">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34.5" customHeight="1">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34.5" customHeight="1">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34.5" customHeight="1">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34.5" customHeight="1">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34.5" customHeight="1">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34.5" customHeight="1">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34.5" customHeight="1">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34.5" customHeight="1">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34.5" customHeight="1">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34.5" customHeight="1">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34.5" customHeight="1">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34.5" customHeight="1">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34.5" customHeight="1">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34.5" customHeight="1">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34.5" customHeight="1">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34.5" customHeight="1">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34.5" customHeight="1">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34.5" customHeight="1">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34.5" customHeight="1">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34.5" customHeight="1">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34.5" customHeight="1">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34.5" customHeight="1">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34.5" customHeight="1">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34.5" customHeight="1">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34.5" customHeight="1">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34.5" customHeight="1">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34.5" customHeight="1">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34.5" customHeight="1">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34.5" customHeight="1">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34.5" customHeight="1">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34.5" customHeight="1">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34.5" customHeight="1">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34.5" customHeight="1">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34.5" customHeight="1">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34.5" customHeight="1">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34.5" customHeight="1">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34.5" customHeight="1">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34.5" customHeight="1">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34.5" customHeight="1">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34.5" customHeight="1">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34.5" customHeight="1">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34.5" customHeight="1">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34.5" customHeight="1">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34.5" customHeight="1">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34.5" customHeight="1">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34.5" customHeight="1">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34.5" customHeight="1">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34.5" customHeight="1">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34.5" customHeight="1">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34.5" customHeight="1">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34.5" customHeight="1">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34.5" customHeight="1">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34.5" customHeight="1">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34.5" customHeight="1">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34.5" customHeight="1">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34.5" customHeight="1">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34.5" customHeight="1">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34.5" customHeight="1">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34.5" customHeight="1">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34.5" customHeight="1">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34.5" customHeight="1">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34.5" customHeight="1">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34.5" customHeight="1">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34.5" customHeight="1">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34.5" customHeight="1">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34.5" customHeight="1">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34.5" customHeight="1">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34.5" customHeight="1">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34.5" customHeight="1">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34.5" customHeight="1">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34.5" customHeight="1">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34.5" customHeight="1">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34.5" customHeight="1">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34.5" customHeight="1">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34.5" customHeight="1">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34.5" customHeight="1">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34.5" customHeight="1">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34.5" customHeight="1">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34.5" customHeight="1">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34.5" customHeight="1">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34.5" customHeight="1">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34.5" customHeight="1">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34.5" customHeight="1">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34.5" customHeight="1">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34.5" customHeight="1">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34.5" customHeight="1">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34.5" customHeight="1">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34.5" customHeight="1">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34.5" customHeight="1">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34.5" customHeight="1">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34.5" customHeight="1">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34.5" customHeight="1">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34.5" customHeight="1">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34.5" customHeight="1">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34.5" customHeight="1">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34.5" customHeight="1">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34.5" customHeight="1">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34.5" customHeight="1">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34.5" customHeight="1">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34.5" customHeight="1">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34.5" customHeight="1">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34.5" customHeight="1">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34.5" customHeight="1">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34.5" customHeight="1">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34.5" customHeight="1">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34.5" customHeight="1">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34.5" customHeight="1">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34.5" customHeight="1">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34.5" customHeight="1">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34.5" customHeight="1">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34.5" customHeight="1">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34.5" customHeight="1">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34.5" customHeight="1">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34.5" customHeight="1">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34.5" customHeight="1">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34.5" customHeight="1">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34.5" customHeight="1">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34.5" customHeight="1">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34.5" customHeight="1">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34.5" customHeight="1">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34.5" customHeight="1">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34.5" customHeight="1">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34.5" customHeight="1">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34.5" customHeight="1">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34.5" customHeight="1">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34.5" customHeight="1">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34.5" customHeight="1">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34.5" customHeight="1">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34.5" customHeight="1">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34.5" customHeight="1">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34.5" customHeight="1">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34.5" customHeight="1">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34.5" customHeight="1">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34.5" customHeight="1">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34.5" customHeight="1">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34.5" customHeight="1">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34.5" customHeight="1">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34.5" customHeight="1">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34.5" customHeight="1">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34.5" customHeight="1">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34.5" customHeight="1">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34.5" customHeight="1">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34.5" customHeight="1">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34.5" customHeight="1">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34.5" customHeight="1">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34.5" customHeight="1">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34.5" customHeight="1">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34.5" customHeight="1">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34.5" customHeight="1">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34.5" customHeight="1">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34.5" customHeight="1">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34.5" customHeight="1">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34.5" customHeight="1">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34.5" customHeight="1">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34.5" customHeight="1">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34.5" customHeight="1">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34.5" customHeight="1">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34.5" customHeight="1">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34.5" customHeight="1">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34.5" customHeight="1">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34.5" customHeight="1">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34.5" customHeight="1">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34.5" customHeight="1">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34.5" customHeight="1">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34.5" customHeight="1">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34.5" customHeight="1">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34.5" customHeight="1">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34.5" customHeight="1">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34.5" customHeight="1">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34.5" customHeight="1">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34.5" customHeight="1">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34.5" customHeight="1">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34.5" customHeight="1">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34.5" customHeight="1">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34.5" customHeight="1">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34.5" customHeight="1">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34.5" customHeight="1">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34.5" customHeight="1">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34.5" customHeight="1">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34.5" customHeight="1">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34.5" customHeight="1">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34.5" customHeight="1">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34.5" customHeight="1">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34.5" customHeight="1">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34.5" customHeight="1">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34.5" customHeight="1">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34.5" customHeight="1">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34.5" customHeight="1">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34.5" customHeight="1">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34.5" customHeight="1">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34.5" customHeight="1">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34.5" customHeight="1">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34.5" customHeight="1">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34.5" customHeight="1">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34.5" customHeight="1">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34.5" customHeight="1">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34.5" customHeight="1">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34.5" customHeight="1">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34.5" customHeight="1">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34.5" customHeight="1">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34.5" customHeight="1">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34.5" customHeight="1">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34.5" customHeight="1">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34.5" customHeight="1">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34.5" customHeight="1">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34.5" customHeight="1">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34.5" customHeight="1">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34.5" customHeight="1">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34.5" customHeight="1">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34.5" customHeight="1">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34.5" customHeight="1">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34.5" customHeight="1">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34.5" customHeight="1">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34.5" customHeight="1">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34.5" customHeight="1">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34.5" customHeight="1">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34.5" customHeight="1">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34.5" customHeight="1">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34.5" customHeight="1">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34.5" customHeight="1">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34.5" customHeight="1">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34.5" customHeight="1">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34.5" customHeight="1">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34.5" customHeight="1">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34.5" customHeight="1">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34.5" customHeight="1">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34.5" customHeight="1">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34.5" customHeight="1">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34.5" customHeight="1">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34.5" customHeight="1">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34.5" customHeight="1">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34.5" customHeight="1">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34.5" customHeight="1">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34.5" customHeight="1">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34.5" customHeight="1">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34.5" customHeight="1">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34.5" customHeight="1">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34.5" customHeight="1">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34.5" customHeight="1">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34.5" customHeight="1">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34.5" customHeight="1">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34.5" customHeight="1">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34.5" customHeight="1">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34.5" customHeight="1">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34.5" customHeight="1">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34.5" customHeight="1">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34.5" customHeight="1">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34.5" customHeight="1">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34.5" customHeight="1">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34.5" customHeight="1">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34.5" customHeight="1">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34.5" customHeight="1">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34.5" customHeight="1">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34.5" customHeight="1">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34.5" customHeight="1">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34.5" customHeight="1">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34.5" customHeight="1">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34.5" customHeight="1">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34.5" customHeight="1">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34.5" customHeight="1">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34.5" customHeight="1">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34.5" customHeight="1">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34.5" customHeight="1">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34.5" customHeight="1">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34.5" customHeight="1">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34.5" customHeight="1">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34.5" customHeight="1">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34.5" customHeight="1">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34.5" customHeight="1">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34.5" customHeight="1">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34.5" customHeight="1">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34.5" customHeight="1">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34.5" customHeight="1">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34.5" customHeight="1">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34.5" customHeight="1">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34.5" customHeight="1">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34.5" customHeight="1">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34.5" customHeight="1">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34.5" customHeight="1">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34.5" customHeight="1">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34.5" customHeight="1">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34.5" customHeight="1">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34.5" customHeight="1">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34.5" customHeight="1">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34.5" customHeight="1">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34.5" customHeight="1">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34.5" customHeight="1">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34.5" customHeight="1">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34.5" customHeight="1">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34.5" customHeight="1">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34.5" customHeight="1">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34.5" customHeight="1">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34.5" customHeight="1">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34.5" customHeight="1">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34.5" customHeight="1">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34.5" customHeight="1">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34.5" customHeight="1">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34.5" customHeight="1">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34.5" customHeight="1">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34.5" customHeight="1">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34.5" customHeight="1">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34.5" customHeight="1">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34.5" customHeight="1">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34.5" customHeight="1">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34.5" customHeight="1">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34.5" customHeight="1">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34.5" customHeight="1">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34.5" customHeight="1">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34.5" customHeight="1">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34.5" customHeight="1">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34.5" customHeight="1">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34.5" customHeight="1">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34.5" customHeight="1">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34.5" customHeight="1">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34.5" customHeight="1">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34.5" customHeight="1">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34.5" customHeight="1">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34.5" customHeight="1">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34.5" customHeight="1">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34.5" customHeight="1">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34.5" customHeight="1">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34.5" customHeight="1">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34.5" customHeight="1">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34.5" customHeight="1">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34.5" customHeight="1">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34.5" customHeight="1">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34.5" customHeight="1">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34.5" customHeight="1">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34.5" customHeight="1">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34.5" customHeight="1">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34.5" customHeight="1">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34.5" customHeight="1">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34.5" customHeight="1">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34.5" customHeight="1">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34.5" customHeight="1">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34.5" customHeight="1">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34.5" customHeight="1">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34.5" customHeight="1">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34.5" customHeight="1">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34.5" customHeight="1">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34.5" customHeight="1">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34.5" customHeight="1">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34.5" customHeight="1">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34.5" customHeight="1">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34.5" customHeight="1">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34.5" customHeight="1">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34.5" customHeight="1">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34.5" customHeight="1">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34.5" customHeight="1">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34.5" customHeight="1">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34.5" customHeight="1">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34.5" customHeight="1">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34.5" customHeight="1">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34.5" customHeight="1">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34.5" customHeight="1">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34.5" customHeight="1">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34.5" customHeight="1">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34.5" customHeight="1">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34.5" customHeight="1">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34.5" customHeight="1">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34.5" customHeight="1">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34.5" customHeight="1">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34.5" customHeight="1">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34.5" customHeight="1">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34.5" customHeight="1">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34.5" customHeight="1">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34.5" customHeight="1">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34.5" customHeight="1">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34.5" customHeight="1">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34.5" customHeight="1">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34.5" customHeight="1">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34.5" customHeight="1">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34.5" customHeight="1">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34.5" customHeight="1">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34.5" customHeight="1">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34.5" customHeight="1">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34.5" customHeight="1">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34.5" customHeight="1">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34.5" customHeight="1">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34.5" customHeight="1">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34.5" customHeight="1">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34.5" customHeight="1">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34.5" customHeight="1">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34.5" customHeight="1">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34.5" customHeight="1">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34.5" customHeight="1">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34.5" customHeight="1">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34.5" customHeight="1">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34.5" customHeight="1">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34.5" customHeight="1">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34.5" customHeight="1">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34.5" customHeight="1">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34.5" customHeight="1">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34.5" customHeight="1">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34.5" customHeight="1">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34.5" customHeight="1">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34.5" customHeight="1">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34.5" customHeight="1">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34.5" customHeight="1">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34.5" customHeight="1">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34.5" customHeight="1">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34.5" customHeight="1">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34.5" customHeight="1">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34.5" customHeight="1">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34.5" customHeight="1">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34.5" customHeight="1">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34.5" customHeight="1">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34.5" customHeight="1">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34.5" customHeight="1">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34.5" customHeight="1">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34.5" customHeight="1">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34.5" customHeight="1">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34.5" customHeight="1">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34.5" customHeight="1">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34.5" customHeight="1">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34.5" customHeight="1">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34.5" customHeight="1">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34.5" customHeight="1">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34.5" customHeight="1">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34.5" customHeight="1">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34.5" customHeight="1">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34.5" customHeight="1">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34.5" customHeight="1">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34.5" customHeight="1">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34.5" customHeight="1">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34.5" customHeight="1">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34.5" customHeight="1">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34.5" customHeight="1">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34.5" customHeight="1">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34.5" customHeight="1">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34.5" customHeight="1">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34.5" customHeight="1">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34.5" customHeight="1">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34.5" customHeight="1">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34.5" customHeight="1">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34.5" customHeight="1">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34.5" customHeight="1">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34.5" customHeight="1">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34.5" customHeight="1">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34.5" customHeight="1">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34.5" customHeight="1">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34.5" customHeight="1">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34.5" customHeight="1">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34.5" customHeight="1">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34.5" customHeight="1">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34.5" customHeight="1">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34.5" customHeight="1">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34.5" customHeight="1">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34.5" customHeight="1">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34.5" customHeight="1">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34.5" customHeight="1">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34.5" customHeight="1">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34.5" customHeight="1">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34.5" customHeight="1">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34.5" customHeight="1">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34.5" customHeight="1">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34.5" customHeight="1">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34.5" customHeight="1">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34.5" customHeight="1">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34.5" customHeight="1">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34.5" customHeight="1">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34.5" customHeight="1">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34.5" customHeight="1">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34.5" customHeight="1">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34.5" customHeight="1">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34.5" customHeight="1">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34.5" customHeight="1">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34.5" customHeight="1">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34.5" customHeight="1">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34.5" customHeight="1">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34.5" customHeight="1">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34.5" customHeight="1">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34.5" customHeight="1">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34.5" customHeight="1">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34.5" customHeight="1">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34.5" customHeight="1">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34.5" customHeight="1">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34.5" customHeight="1">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34.5" customHeight="1">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34.5" customHeight="1">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34.5" customHeight="1">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34.5" customHeight="1">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34.5" customHeight="1">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34.5" customHeight="1">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34.5" customHeight="1">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34.5" customHeight="1">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34.5" customHeight="1">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34.5" customHeight="1">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34.5" customHeight="1">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34.5" customHeight="1">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34.5" customHeight="1">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34.5" customHeight="1">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34.5" customHeight="1">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34.5" customHeight="1">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34.5" customHeight="1">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34.5" customHeight="1">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34.5" customHeight="1">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34.5" customHeight="1">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34.5" customHeight="1">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34.5" customHeight="1">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34.5" customHeight="1">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34.5" customHeight="1">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34.5" customHeight="1">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34.5" customHeight="1">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34.5" customHeight="1">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34.5" customHeight="1">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34.5" customHeight="1">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34.5" customHeight="1">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34.5" customHeight="1">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34.5" customHeight="1">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34.5" customHeight="1">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34.5" customHeight="1">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34.5" customHeight="1">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34.5" customHeight="1">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34.5" customHeight="1">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34.5" customHeight="1">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34.5" customHeight="1">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34.5" customHeight="1">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34.5" customHeight="1">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34.5" customHeight="1">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34.5" customHeight="1">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34.5" customHeight="1">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34.5" customHeight="1">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34.5" customHeight="1">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34.5" customHeight="1">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34.5" customHeight="1">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34.5" customHeight="1">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34.5" customHeight="1">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34.5" customHeight="1">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34.5" customHeight="1">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34.5" customHeight="1">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34.5" customHeight="1">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34.5" customHeight="1">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34.5" customHeight="1">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34.5" customHeight="1">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34.5" customHeight="1">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34.5" customHeight="1">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34.5" customHeight="1">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34.5" customHeight="1">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34.5" customHeight="1">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34.5" customHeight="1">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34.5" customHeight="1">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34.5" customHeight="1">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34.5" customHeight="1">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34.5" customHeight="1">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34.5" customHeight="1">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34.5" customHeight="1">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34.5" customHeight="1">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34.5" customHeight="1">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34.5" customHeight="1">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34.5" customHeight="1">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34.5" customHeight="1">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34.5" customHeight="1">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34.5" customHeight="1">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34.5" customHeight="1">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34.5" customHeight="1">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34.5" customHeight="1">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34.5" customHeight="1">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34.5" customHeight="1">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34.5" customHeight="1">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34.5" customHeight="1">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34.5" customHeight="1">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34.5" customHeight="1">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34.5" customHeight="1">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34.5" customHeight="1">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34.5" customHeight="1">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34.5" customHeight="1">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34.5" customHeight="1">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34.5" customHeight="1">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34.5" customHeight="1">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34.5" customHeight="1">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34.5" customHeight="1">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34.5" customHeight="1">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34.5" customHeight="1">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34.5" customHeight="1">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34.5" customHeight="1">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34.5" customHeight="1">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34.5" customHeight="1">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34.5" customHeight="1">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34.5" customHeight="1">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34.5" customHeight="1">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34.5" customHeight="1">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34.5" customHeight="1">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34.5" customHeight="1">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34.5" customHeight="1">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34.5" customHeight="1">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34.5" customHeight="1">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34.5" customHeight="1">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34.5" customHeight="1">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34.5" customHeight="1">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34.5" customHeight="1">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34.5" customHeight="1">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34.5" customHeight="1">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34.5" customHeight="1">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34.5" customHeight="1">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34.5" customHeight="1">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34.5" customHeight="1">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34.5" customHeight="1">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34.5" customHeight="1">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34.5" customHeight="1">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34.5" customHeight="1">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34.5" customHeight="1">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34.5" customHeight="1">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34.5" customHeight="1">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34.5" customHeight="1">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34.5" customHeight="1">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34.5" customHeight="1">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34.5" customHeight="1">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34.5" customHeight="1">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34.5" customHeight="1">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34.5" customHeight="1">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34.5" customHeight="1">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34.5" customHeight="1">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34.5" customHeight="1">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34.5" customHeight="1">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34.5" customHeight="1">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34.5" customHeight="1">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34.5" customHeight="1">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34.5" customHeight="1">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34.5" customHeight="1">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34.5" customHeight="1">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34.5" customHeight="1">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34.5" customHeight="1">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34.5" customHeight="1">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34.5" customHeight="1">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34.5" customHeight="1">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34.5" customHeight="1">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34.5" customHeight="1">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34.5" customHeight="1">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34.5" customHeight="1">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34.5" customHeight="1">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34.5" customHeight="1">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34.5" customHeight="1">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34.5" customHeight="1">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34.5" customHeight="1">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34.5" customHeight="1">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34.5" customHeight="1">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34.5" customHeight="1">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34.5" customHeight="1">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34.5" customHeight="1">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34.5" customHeight="1">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34.5" customHeight="1">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34.5" customHeight="1">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34.5" customHeight="1">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34.5" customHeight="1">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34.5" customHeight="1">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34.5" customHeight="1">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34.5" customHeight="1">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34.5" customHeight="1">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34.5" customHeight="1">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34.5" customHeight="1">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34.5" customHeight="1">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34.5" customHeight="1">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34.5" customHeight="1">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34.5" customHeight="1">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34.5" customHeight="1">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34.5" customHeight="1">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34.5" customHeight="1">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34.5" customHeight="1">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34.5" customHeight="1">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34.5" customHeight="1">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34.5" customHeight="1">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34.5" customHeight="1">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34.5" customHeight="1">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34.5" customHeight="1">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34.5" customHeight="1">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34.5" customHeight="1">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34.5" customHeight="1">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34.5" customHeight="1">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34.5" customHeight="1">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34.5" customHeight="1">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34.5" customHeight="1">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34.5" customHeight="1">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34.5" customHeight="1">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34.5" customHeight="1">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34.5" customHeight="1">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34.5" customHeight="1">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34.5" customHeight="1">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34.5" customHeight="1">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34.5" customHeight="1">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34.5" customHeight="1">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34.5" customHeight="1">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34.5" customHeight="1">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34.5" customHeight="1">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34.5" customHeight="1">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34.5" customHeight="1">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34.5" customHeight="1">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34.5" customHeight="1">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34.5" customHeight="1">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34.5" customHeight="1">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34.5" customHeight="1">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34.5" customHeight="1">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34.5" customHeight="1">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34.5" customHeight="1">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34.5" customHeight="1">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34.5" customHeight="1">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34.5" customHeight="1">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34.5" customHeight="1">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34.5" customHeight="1">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34.5" customHeight="1">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34.5" customHeight="1">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34.5" customHeight="1">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34.5" customHeight="1">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34.5" customHeight="1">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34.5" customHeight="1">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34.5" customHeight="1">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34.5" customHeight="1">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34.5" customHeight="1">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34.5" customHeight="1">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34.5" customHeight="1">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34.5" customHeight="1">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34.5" customHeight="1">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34.5" customHeight="1">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34.5" customHeight="1">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34.5" customHeight="1">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34.5" customHeight="1">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34.5" customHeight="1">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34.5" customHeight="1">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34.5" customHeight="1">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34.5" customHeight="1">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34.5" customHeight="1">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34.5" customHeight="1">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34.5" customHeight="1">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34.5" customHeight="1">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34.5" customHeight="1">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34.5" customHeight="1">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34.5" customHeight="1">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34.5" customHeight="1">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34.5" customHeight="1">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34.5" customHeight="1">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34.5" customHeight="1">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34.5" customHeight="1">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34.5" customHeight="1">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34.5" customHeight="1">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34.5" customHeight="1">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34.5" customHeight="1">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34.5" customHeight="1">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34.5" customHeight="1">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34.5" customHeight="1">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34.5" customHeight="1">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34.5" customHeight="1">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34.5" customHeight="1">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34.5" customHeight="1">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34.5" customHeight="1">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34.5" customHeight="1">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34.5" customHeight="1">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34.5" customHeight="1">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34.5" customHeight="1">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34.5" customHeight="1">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34.5" customHeight="1">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34.5" customHeight="1">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34.5" customHeight="1">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34.5" customHeight="1">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34.5" customHeight="1">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34.5" customHeight="1">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34.5" customHeight="1">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34.5" customHeight="1">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34.5" customHeight="1">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34.5" customHeight="1">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34.5" customHeight="1">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34.5" customHeight="1">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34.5" customHeight="1">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34.5" customHeight="1">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34.5" customHeight="1">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34.5" customHeight="1">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34.5" customHeight="1">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34.5" customHeight="1">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34.5" customHeight="1">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34.5" customHeight="1">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34.5" customHeight="1">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34.5" customHeight="1">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34.5" customHeight="1">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34.5" customHeight="1">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34.5" customHeight="1">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34.5" customHeight="1">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34.5" customHeight="1">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34.5" customHeight="1">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34.5" customHeight="1">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34.5" customHeight="1">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34.5" customHeight="1">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34.5" customHeight="1">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34.5" customHeight="1">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34.5" customHeight="1">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34.5" customHeight="1">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34.5" customHeight="1">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34.5" customHeight="1">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34.5" customHeight="1">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34.5" customHeight="1">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34.5" customHeight="1">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34.5" customHeight="1">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34.5" customHeight="1">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34.5" customHeight="1">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34.5" customHeight="1">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34.5" customHeight="1">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34.5" customHeight="1">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34.5" customHeight="1">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34.5" customHeight="1">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34.5" customHeight="1">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34.5" customHeight="1">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34.5" customHeight="1">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34.5" customHeight="1">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34.5" customHeight="1">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34.5" customHeight="1">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34.5" customHeight="1">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34.5" customHeight="1">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34.5" customHeight="1">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34.5" customHeight="1">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34.5" customHeight="1">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34.5" customHeight="1">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34.5" customHeight="1">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34.5" customHeight="1">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34.5" customHeight="1">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34.5" customHeight="1">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34.5" customHeight="1">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34.5" customHeight="1">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34.5" customHeight="1">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34.5" customHeight="1">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34.5" customHeight="1">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34.5" customHeight="1">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34.5" customHeight="1">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34.5" customHeight="1">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34.5" customHeight="1">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34.5" customHeight="1">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34.5" customHeight="1">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34.5" customHeight="1">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34.5" customHeight="1">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34.5" customHeight="1">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34.5" customHeight="1">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34.5" customHeight="1">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34.5" customHeight="1">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34.5" customHeight="1">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34.5" customHeight="1">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34.5" customHeight="1">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34.5" customHeight="1">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34.5" customHeight="1">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34.5" customHeight="1">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34.5" customHeight="1">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34.5" customHeight="1">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34.5" customHeight="1">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34.5" customHeight="1">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34.5" customHeight="1">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34.5" customHeight="1">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34.5" customHeight="1">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34.5" customHeight="1">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34.5" customHeight="1">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34.5" customHeight="1">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34.5" customHeight="1">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34.5" customHeight="1">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34.5" customHeight="1">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34.5" customHeight="1">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34.5" customHeight="1">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34.5" customHeight="1">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34.5" customHeight="1">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34.5" customHeight="1">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34.5" customHeight="1">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34.5" customHeight="1">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34.5" customHeight="1">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34.5" customHeight="1">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34.5" customHeight="1">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34.5" customHeight="1">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34.5" customHeight="1">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34.5" customHeight="1">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34.5" customHeight="1">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34.5" customHeight="1">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34.5" customHeight="1">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34.5" customHeight="1">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34.5" customHeight="1">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34.5" customHeight="1">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34.5" customHeight="1">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34.5" customHeight="1">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34.5" customHeight="1">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34.5" customHeight="1">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34.5" customHeight="1">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34.5" customHeight="1">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34.5" customHeight="1">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34.5" customHeight="1">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34.5" customHeight="1">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34.5" customHeight="1">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34.5" customHeight="1">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34.5" customHeight="1">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34.5" customHeight="1">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34.5" customHeight="1">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34.5" customHeight="1">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34.5" customHeight="1">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34.5" customHeight="1">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34.5" customHeight="1">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34.5" customHeight="1">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34.5" customHeight="1">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34.5" customHeight="1">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34.5" customHeight="1">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34.5" customHeight="1">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34.5" customHeight="1">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34.5" customHeight="1">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34.5" customHeight="1">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34.5" customHeight="1">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34.5" customHeight="1">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34.5" customHeight="1">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34.5" customHeight="1">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34.5" customHeight="1">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34.5" customHeight="1">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34.5" customHeight="1">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34.5" customHeight="1">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34.5" customHeight="1">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34.5" customHeight="1">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34.5" customHeight="1">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34.5" customHeight="1">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34.5" customHeight="1">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34.5" customHeight="1">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34.5" customHeight="1">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34.5" customHeight="1">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34.5" customHeight="1">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34.5" customHeight="1">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34.5" customHeight="1">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34.5" customHeight="1">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34.5" customHeight="1">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34.5" customHeight="1">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34.5" customHeight="1">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34.5" customHeight="1">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34.5" customHeight="1">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34.5" customHeight="1">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34.5" customHeight="1">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34.5" customHeight="1">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34.5" customHeight="1">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34.5" customHeight="1">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34.5" customHeight="1">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34.5" customHeight="1">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34.5" customHeight="1">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34.5" customHeight="1">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34.5" customHeight="1">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34.5" customHeight="1">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34.5" customHeight="1">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34.5" customHeight="1">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34.5" customHeight="1">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34.5" customHeight="1">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34.5" customHeight="1">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34.5" customHeight="1">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34.5" customHeight="1">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34.5" customHeight="1">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34.5" customHeight="1">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34.5" customHeight="1">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34.5" customHeight="1">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34.5" customHeight="1">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34.5" customHeight="1">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34.5" customHeight="1">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34.5" customHeight="1">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34.5" customHeight="1">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34.5" customHeight="1">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34.5" customHeight="1">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34.5" customHeight="1">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34.5" customHeight="1">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34.5" customHeight="1">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34.5" customHeight="1">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34.5" customHeight="1">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34.5" customHeight="1"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34.5" customHeight="1" thickTop="1">
      <c r="U2495" s="286"/>
      <c r="V2495" s="286"/>
      <c r="W2495" s="286"/>
      <c r="X2495" s="286"/>
      <c r="Y2495" s="286"/>
      <c r="Z2495" s="286"/>
    </row>
    <row r="2496" spans="1:28" ht="34.5" customHeight="1">
      <c r="U2496" s="286"/>
      <c r="V2496" s="286"/>
      <c r="W2496" s="286"/>
      <c r="X2496" s="286"/>
      <c r="Y2496" s="286"/>
      <c r="Z2496" s="286"/>
    </row>
    <row r="2497" spans="21:26" ht="34.5" customHeight="1">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134:B2493">
    <cfRule type="expression" dxfId="38" priority="24" stopIfTrue="1">
      <formula>IF(B134="",TRUE)</formula>
    </cfRule>
    <cfRule type="expression" dxfId="37" priority="35" stopIfTrue="1">
      <formula>IF(AND(COUNTIF(MetalSmelter,B134&amp;C134)=0,LEN(C134)&gt;0), TRUE, FALSE)</formula>
    </cfRule>
  </conditionalFormatting>
  <conditionalFormatting sqref="D134:D2493">
    <cfRule type="expression" dxfId="36" priority="18" stopIfTrue="1">
      <formula>IF(AND(LEN($C134) &gt;0, ($C134 &lt;&gt; "Smelter Not Listed")),1,0)</formula>
    </cfRule>
    <cfRule type="expression" dxfId="35" priority="43" stopIfTrue="1">
      <formula>IF(AND(D134="",$C134=$X$4),TRUE)</formula>
    </cfRule>
    <cfRule type="expression" dxfId="34" priority="44" stopIfTrue="1">
      <formula>IF(FIND("!",D134),TRUE)</formula>
    </cfRule>
  </conditionalFormatting>
  <conditionalFormatting sqref="G134:G2493">
    <cfRule type="expression" dxfId="33" priority="45" stopIfTrue="1">
      <formula>IF(FIND("Enter smelter details",G134),TRUE)</formula>
    </cfRule>
  </conditionalFormatting>
  <conditionalFormatting sqref="E134:E2493 R5:R2494">
    <cfRule type="expression" dxfId="32" priority="31" stopIfTrue="1">
      <formula>IF(AND(E5="",$C5=$X$4),TRUE)</formula>
    </cfRule>
    <cfRule type="expression" dxfId="31" priority="32" stopIfTrue="1">
      <formula>IF(FIND("!",E5),TRUE)</formula>
    </cfRule>
  </conditionalFormatting>
  <conditionalFormatting sqref="F134:F2493">
    <cfRule type="expression" dxfId="30" priority="22" stopIfTrue="1">
      <formula>IF(AND(LEN($A134)&gt;0,$A134&lt;&gt;$F134),TRUE,FALSE)</formula>
    </cfRule>
  </conditionalFormatting>
  <conditionalFormatting sqref="C134:C2493">
    <cfRule type="expression" dxfId="29" priority="21" stopIfTrue="1">
      <formula>IF(AND(B134&lt;&gt;"",C134=""),TRUE)</formula>
    </cfRule>
  </conditionalFormatting>
  <conditionalFormatting sqref="B5:B106">
    <cfRule type="expression" dxfId="28" priority="4" stopIfTrue="1">
      <formula>IF(B5="",TRUE)</formula>
    </cfRule>
    <cfRule type="expression" dxfId="27" priority="5" stopIfTrue="1">
      <formula>IF(AND(COUNTIF(MetalSmelter,B5&amp;C5)=0,LEN(C5)&gt;0), TRUE, FALSE)</formula>
    </cfRule>
  </conditionalFormatting>
  <conditionalFormatting sqref="C5:C106">
    <cfRule type="expression" dxfId="26" priority="3" stopIfTrue="1">
      <formula>IF(AND(B5&lt;&gt;"",C5=""),TRUE)</formula>
    </cfRule>
  </conditionalFormatting>
  <conditionalFormatting sqref="A82:A83">
    <cfRule type="expression" dxfId="25" priority="2" stopIfTrue="1">
      <formula>IF(A82="",TRUE)</formula>
    </cfRule>
  </conditionalFormatting>
  <conditionalFormatting sqref="F82:F83">
    <cfRule type="expression" dxfId="24" priority="1" stopIfTrue="1">
      <formula>IF(F82="",TRUE)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baseColWidth="10" defaultColWidth="8.90625" defaultRowHeight="12.6"/>
  <cols>
    <col min="1" max="1" width="45.08984375" style="22" customWidth="1"/>
    <col min="2" max="2" width="42.90625" style="25" customWidth="1"/>
    <col min="3" max="3" width="51.453125" style="22" customWidth="1"/>
    <col min="4" max="4" width="29.08984375" style="25" customWidth="1"/>
    <col min="5" max="5" width="9" style="24" customWidth="1"/>
    <col min="6" max="6" width="13.453125" style="22" hidden="1" customWidth="1"/>
    <col min="7" max="7" width="13.36328125" style="22" hidden="1" customWidth="1"/>
    <col min="8" max="8" width="9" style="22" hidden="1" customWidth="1"/>
    <col min="9" max="9" width="9" style="188" hidden="1" customWidth="1"/>
    <col min="10" max="10" width="48.90625" style="22" hidden="1" customWidth="1"/>
    <col min="11" max="11" width="9" style="22" hidden="1" customWidth="1"/>
    <col min="12" max="13" width="8.90625" style="22" hidden="1" customWidth="1"/>
    <col min="14" max="18" width="8.90625" style="22" customWidth="1"/>
    <col min="19" max="16384" width="8.90625" style="22"/>
  </cols>
  <sheetData>
    <row r="1" spans="1:10" ht="32.4">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6.2">
      <c r="A2" s="81" t="s">
        <v>1026</v>
      </c>
      <c r="B2" s="82" t="str">
        <f>IF(F62=1,"Click here to return to Smelter List","")</f>
        <v>Click here to return to Smelter List</v>
      </c>
      <c r="C2" s="155" t="str">
        <f>IF(F61=1,"Click here to return to Product List","")</f>
        <v/>
      </c>
      <c r="D2" s="193"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Murrelektronik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Richard A. Boakye</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rboakye@murrinc.com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 xml:space="preserve"> +1  770-497-9292 x8006</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Markus Keller</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mkeller@murrinc.com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 xml:space="preserve"> +1 770 497-9292</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43504</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933</v>
      </c>
      <c r="F14" s="110"/>
      <c r="G14" s="24"/>
      <c r="H14" s="87">
        <f t="shared" si="2"/>
        <v>0</v>
      </c>
    </row>
    <row r="15" spans="1:10" ht="26.4">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No</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930</v>
      </c>
      <c r="F34" s="110"/>
      <c r="G34" s="24"/>
      <c r="H34" s="24"/>
    </row>
    <row r="35" spans="1:10" ht="26.4">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931</v>
      </c>
      <c r="F39" s="110"/>
      <c r="G39" s="24"/>
      <c r="H39" s="24"/>
    </row>
    <row r="40" spans="1:10" ht="51.6">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t="str">
        <f>Declaration!G71</f>
        <v>http://www.murrelektronik.com/en/service/further-documents.html
Select category: 
Environmental policy and principles/ IPZ-Customer Information Conflict Minerals_ SEC. 1502 of H.R. 4173_EN</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List'!AB$5:AB$2493,"Tantalum?*")&gt;0),0,1)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2">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90625" defaultRowHeight="12.6"/>
  <cols>
    <col min="1" max="1" width="3.08984375" style="121" customWidth="1"/>
    <col min="2" max="2" width="39.90625" style="122" customWidth="1"/>
    <col min="3" max="3" width="39.90625" style="121" customWidth="1"/>
    <col min="4" max="4" width="58.90625" style="121" customWidth="1"/>
    <col min="5" max="5" width="1.6328125" style="121" customWidth="1"/>
    <col min="6" max="6" width="9" customWidth="1"/>
    <col min="7" max="16384" width="8.9062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ht="13.2">
      <c r="A2" s="29"/>
      <c r="B2" s="152"/>
      <c r="C2" s="152"/>
      <c r="D2"/>
      <c r="E2" s="30"/>
    </row>
    <row r="3" spans="1:6" ht="13.2">
      <c r="A3" s="29"/>
      <c r="B3" s="152"/>
      <c r="C3" s="152"/>
      <c r="D3" s="152"/>
      <c r="E3" s="30"/>
    </row>
    <row r="4" spans="1:6" ht="15.75" customHeight="1">
      <c r="A4" s="29"/>
      <c r="B4" s="443" t="s">
        <v>1026</v>
      </c>
      <c r="C4" s="443"/>
      <c r="D4" s="443"/>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2"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B5" sqref="B5"/>
    </sheetView>
  </sheetViews>
  <sheetFormatPr baseColWidth="10" defaultColWidth="8.90625" defaultRowHeight="12.6"/>
  <cols>
    <col min="1" max="1" width="9.08984375" style="261" bestFit="1" customWidth="1"/>
    <col min="2" max="2" width="42.90625" style="261" customWidth="1"/>
    <col min="3" max="3" width="63.90625" style="261" customWidth="1"/>
    <col min="4" max="4" width="25.453125" style="261" customWidth="1"/>
    <col min="5" max="5" width="12.6328125" style="261" customWidth="1"/>
    <col min="6" max="6" width="12.6328125" style="262" customWidth="1"/>
    <col min="7" max="7" width="15.36328125" style="261" customWidth="1"/>
    <col min="8" max="8" width="23.90625" style="261" customWidth="1"/>
    <col min="9" max="9" width="28.08984375" style="261" customWidth="1"/>
    <col min="10" max="10" width="48.26953125" style="261" hidden="1" customWidth="1"/>
    <col min="11" max="11" width="49.7265625" style="261" hidden="1" customWidth="1"/>
    <col min="12" max="13" width="49.7265625" style="261" customWidth="1"/>
    <col min="14" max="16384" width="8.9062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baseColWidth="10" defaultColWidth="8.90625" defaultRowHeight="13.8"/>
  <cols>
    <col min="1" max="1" width="14.6328125" style="178" customWidth="1"/>
    <col min="2" max="2" width="14" style="178" customWidth="1"/>
    <col min="3" max="3" width="6.08984375" style="178" customWidth="1"/>
    <col min="4" max="4" width="56.26953125" style="178" customWidth="1"/>
    <col min="5" max="5" width="53.7265625" style="317" customWidth="1"/>
    <col min="6" max="6" width="54.08984375" style="178" customWidth="1"/>
    <col min="7" max="7" width="68.26953125" style="178" customWidth="1"/>
    <col min="8" max="8" width="49.26953125" style="178" customWidth="1"/>
    <col min="9" max="9" width="51.6328125" style="178" customWidth="1"/>
    <col min="10" max="10" width="50.26953125" style="178" customWidth="1"/>
    <col min="11" max="11" width="51.90625" style="308" customWidth="1"/>
    <col min="12" max="12" width="66.90625" style="343" customWidth="1"/>
    <col min="13" max="13" width="46.08984375" style="45" customWidth="1"/>
    <col min="14" max="16384" width="8.9062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2.8">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4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48.4">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1.4">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7.6">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6">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41.4">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1.4">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1.4">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1.4">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69">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27.6">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82.8">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7.6">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69">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7.6">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1.4">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1.4">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38.6">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15.2">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6">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41.4">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360">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4.2">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30.4">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15.2">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15.2">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1.4">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57.6">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48.4">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86.4">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00.8">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15.2">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00.8">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4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01.6">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187.2">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86.4">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86.4">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1.4">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7.6">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86.4">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69">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5.2">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43.4">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2.8">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82.8">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10.4">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69">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3.2">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3.2">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0.4">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17.39999999999998">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82.8">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79.4">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193.2">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14">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1.4">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193.2">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7.6">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03.6000000000000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51.8000000000000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38">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289.8">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96.6">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41.4">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7.6">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7.6">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7.6">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7.6">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7.6">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7.6">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6">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2.8">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6.4">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24.2">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51.8000000000000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69">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38">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0.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38">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6">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20.8">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10.4">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17.39999999999998">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07">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7.6">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69">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7.6">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1.8000000000000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96.6">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62.2">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34.6">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7.6">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38">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82.8">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193.2">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193.2">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79.4">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6">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7.6">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1.4">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3.2">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5.2">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7.6">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7.6">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7.6">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7.6">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27.6">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28.8">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14.4">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0.4">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37.799999999999997">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28.8">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28.8">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7.799999999999997">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28.8">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5.2">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1.4">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0.4">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27">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28.8">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1.4">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7.6">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28.8">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14.4">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14.4">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14.4">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14.4">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14.4">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14.4">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14.4">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7.6">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7.6">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7.6">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7.6">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7.6">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7.6">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7.6">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7.6">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7.6">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7.6">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7.6">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6">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4.4">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2.6">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1.4">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1.4">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5.2">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7.6">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1.4">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6">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5.2">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7.6">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7.6">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7.6">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7.6">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7.6">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7.6">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1.4">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1.4">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1.4">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7.6">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27.6">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27.6">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27.6">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27.6">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5.2">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5.2">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5.2">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5.2">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55.2">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55.2">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55.2">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55.2">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55.2">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55.2">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55.2">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55.2">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41.4">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41.4">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41.4">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41.4">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5.2">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5.2">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5.2">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5.2">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1.4">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1.4">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1.4">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1.4">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1.4">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5.2">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5.2">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1.4">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2.8">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41.4">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41.4">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1.4">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1.4">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1.4">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27.6">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1.4">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1.4">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1.4">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1.4">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7.6">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7.6">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7.6">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7.6">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1.4">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7.6">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2.8">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7.6">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7.6">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69">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7.6">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7.6">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6.6">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Wild, Claudia (Opp)</cp:lastModifiedBy>
  <cp:lastPrinted>2015-04-21T20:47:43Z</cp:lastPrinted>
  <dcterms:created xsi:type="dcterms:W3CDTF">2010-06-21T21:00:23Z</dcterms:created>
  <dcterms:modified xsi:type="dcterms:W3CDTF">2019-02-13T16:28:01Z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